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tabRatio="722" firstSheet="2" activeTab="2"/>
  </bookViews>
  <sheets>
    <sheet name="Sheet1" sheetId="1" r:id="rId1"/>
    <sheet name="Initial Cost" sheetId="2" r:id="rId2"/>
    <sheet name="Cash Flow" sheetId="3" r:id="rId3"/>
    <sheet name="Lap_Keu" sheetId="4" r:id="rId4"/>
    <sheet name="HPP_menu " sheetId="5" r:id="rId5"/>
    <sheet name="Fixed Cost" sheetId="7" r:id="rId6"/>
    <sheet name="Month 1" sheetId="8" r:id="rId7"/>
    <sheet name="Month 2" sheetId="9" r:id="rId8"/>
    <sheet name="Month 3" sheetId="10" r:id="rId9"/>
    <sheet name="Month 4" sheetId="11" r:id="rId10"/>
    <sheet name="Month 5" sheetId="12" r:id="rId11"/>
    <sheet name="Month 6" sheetId="13" r:id="rId12"/>
    <sheet name="Month 7" sheetId="14" r:id="rId13"/>
  </sheets>
  <externalReferences>
    <externalReference r:id="rId14"/>
  </externalReferences>
  <definedNames>
    <definedName name="DiscountRate">[1]Bundled!$AB$37</definedName>
  </definedNames>
  <calcPr calcId="145621"/>
</workbook>
</file>

<file path=xl/calcChain.xml><?xml version="1.0" encoding="utf-8"?>
<calcChain xmlns="http://schemas.openxmlformats.org/spreadsheetml/2006/main">
  <c r="C8" i="7" l="1"/>
  <c r="M20" i="3" s="1"/>
  <c r="G35" i="14"/>
  <c r="G34" i="14"/>
  <c r="G33" i="14"/>
  <c r="G32" i="14"/>
  <c r="G31" i="14"/>
  <c r="G30" i="14"/>
  <c r="G26" i="14"/>
  <c r="G25" i="14"/>
  <c r="G24" i="14"/>
  <c r="G23" i="14"/>
  <c r="G19" i="14"/>
  <c r="G15" i="14"/>
  <c r="G14" i="14"/>
  <c r="G13" i="14"/>
  <c r="G12" i="14"/>
  <c r="G11" i="14"/>
  <c r="G35" i="13"/>
  <c r="G34" i="13"/>
  <c r="G33" i="13"/>
  <c r="G32" i="13"/>
  <c r="G31" i="13"/>
  <c r="G30" i="13"/>
  <c r="G26" i="13"/>
  <c r="G25" i="13"/>
  <c r="G24" i="13"/>
  <c r="G23" i="13"/>
  <c r="G19" i="13"/>
  <c r="G15" i="13"/>
  <c r="G14" i="13"/>
  <c r="G13" i="13"/>
  <c r="G12" i="13"/>
  <c r="G11" i="13"/>
  <c r="G35" i="12"/>
  <c r="G34" i="12"/>
  <c r="G33" i="12"/>
  <c r="G32" i="12"/>
  <c r="G31" i="12"/>
  <c r="G30" i="12"/>
  <c r="G26" i="12"/>
  <c r="G25" i="12"/>
  <c r="G24" i="12"/>
  <c r="G23" i="12"/>
  <c r="G19" i="12"/>
  <c r="G15" i="12"/>
  <c r="G14" i="12"/>
  <c r="G13" i="12"/>
  <c r="G12" i="12"/>
  <c r="G11" i="12"/>
  <c r="G35" i="11"/>
  <c r="G34" i="11"/>
  <c r="G33" i="11"/>
  <c r="G32" i="11"/>
  <c r="G31" i="11"/>
  <c r="G30" i="11"/>
  <c r="G26" i="11"/>
  <c r="G25" i="11"/>
  <c r="G24" i="11"/>
  <c r="G23" i="11"/>
  <c r="G19" i="11"/>
  <c r="G15" i="11"/>
  <c r="G14" i="11"/>
  <c r="G13" i="11"/>
  <c r="G12" i="11"/>
  <c r="G11" i="11"/>
  <c r="G35" i="10"/>
  <c r="G34" i="10"/>
  <c r="G33" i="10"/>
  <c r="G32" i="10"/>
  <c r="G31" i="10"/>
  <c r="G30" i="10"/>
  <c r="G26" i="10"/>
  <c r="G25" i="10"/>
  <c r="G24" i="10"/>
  <c r="G23" i="10"/>
  <c r="G19" i="10"/>
  <c r="G15" i="10"/>
  <c r="G14" i="10"/>
  <c r="G13" i="10"/>
  <c r="G12" i="10"/>
  <c r="G11" i="10"/>
  <c r="G35" i="9"/>
  <c r="G34" i="9"/>
  <c r="G33" i="9"/>
  <c r="G32" i="9"/>
  <c r="G31" i="9"/>
  <c r="G30" i="9"/>
  <c r="G26" i="9"/>
  <c r="G25" i="9"/>
  <c r="G24" i="9"/>
  <c r="G23" i="9"/>
  <c r="G19" i="9"/>
  <c r="G15" i="9"/>
  <c r="G14" i="9"/>
  <c r="G13" i="9"/>
  <c r="G12" i="9"/>
  <c r="G11" i="9"/>
  <c r="G35" i="8"/>
  <c r="G34" i="8"/>
  <c r="G33" i="8"/>
  <c r="G32" i="8"/>
  <c r="G31" i="8"/>
  <c r="G30" i="8"/>
  <c r="G26" i="8"/>
  <c r="G25" i="8"/>
  <c r="G24" i="8"/>
  <c r="G23" i="8"/>
  <c r="G19" i="8"/>
  <c r="G12" i="8"/>
  <c r="G13" i="8"/>
  <c r="G14" i="8"/>
  <c r="G15" i="8"/>
  <c r="G11" i="8"/>
  <c r="C14" i="7"/>
  <c r="J22" i="3" s="1"/>
  <c r="B29" i="4" s="1"/>
  <c r="C15" i="7"/>
  <c r="K22" i="3" s="1"/>
  <c r="C16" i="7"/>
  <c r="L22" i="3" s="1"/>
  <c r="C17" i="7"/>
  <c r="M22" i="3" s="1"/>
  <c r="C18" i="7"/>
  <c r="N22" i="3" s="1"/>
  <c r="C19" i="7"/>
  <c r="O22" i="3" s="1"/>
  <c r="C20" i="7"/>
  <c r="C13" i="7"/>
  <c r="B22" i="7"/>
  <c r="F70" i="5"/>
  <c r="B70" i="5"/>
  <c r="J64" i="5"/>
  <c r="R27" i="5" s="1"/>
  <c r="F64" i="5"/>
  <c r="R26" i="5" s="1"/>
  <c r="B64" i="5"/>
  <c r="R25" i="5" s="1"/>
  <c r="R22" i="5"/>
  <c r="C30" i="8" s="1"/>
  <c r="F30" i="8" s="1"/>
  <c r="J56" i="5"/>
  <c r="R24" i="5" s="1"/>
  <c r="B55" i="5"/>
  <c r="F55" i="5"/>
  <c r="R23" i="5" s="1"/>
  <c r="N43" i="5"/>
  <c r="R18" i="5" s="1"/>
  <c r="J44" i="5"/>
  <c r="R17" i="5" s="1"/>
  <c r="F46" i="5"/>
  <c r="R16" i="5" s="1"/>
  <c r="B45" i="5"/>
  <c r="R15" i="5" s="1"/>
  <c r="F36" i="5"/>
  <c r="R11" i="5" s="1"/>
  <c r="B35" i="5"/>
  <c r="B11" i="5"/>
  <c r="N17" i="5"/>
  <c r="R4" i="5" s="1"/>
  <c r="J28" i="5"/>
  <c r="R7" i="5" s="1"/>
  <c r="C15" i="14" s="1"/>
  <c r="F15" i="14" s="1"/>
  <c r="H15" i="14" s="1"/>
  <c r="J21" i="5"/>
  <c r="F26" i="5"/>
  <c r="R6" i="5" s="1"/>
  <c r="B26" i="5"/>
  <c r="R5" i="5" s="1"/>
  <c r="C13" i="13" s="1"/>
  <c r="F13" i="13" s="1"/>
  <c r="H13" i="13" s="1"/>
  <c r="N10" i="5"/>
  <c r="N6" i="5"/>
  <c r="R3" i="5" s="1"/>
  <c r="J15" i="5"/>
  <c r="F13" i="5"/>
  <c r="I11" i="4"/>
  <c r="L21" i="3"/>
  <c r="K21" i="3"/>
  <c r="B27" i="4" s="1"/>
  <c r="L14" i="3"/>
  <c r="K14" i="3"/>
  <c r="D8" i="3"/>
  <c r="D7" i="3" s="1"/>
  <c r="G17" i="4" s="1"/>
  <c r="D6" i="3"/>
  <c r="D5" i="3"/>
  <c r="I35" i="3"/>
  <c r="N9" i="3"/>
  <c r="N36" i="3" s="1"/>
  <c r="M9" i="3"/>
  <c r="M36" i="3" s="1"/>
  <c r="L9" i="3"/>
  <c r="L36" i="3" s="1"/>
  <c r="K9" i="3"/>
  <c r="K36" i="3" s="1"/>
  <c r="J9" i="3"/>
  <c r="J36" i="3" s="1"/>
  <c r="O9" i="3"/>
  <c r="O36" i="3" s="1"/>
  <c r="C24" i="8" l="1"/>
  <c r="F24" i="8" s="1"/>
  <c r="C24" i="12"/>
  <c r="F24" i="12" s="1"/>
  <c r="C24" i="11"/>
  <c r="F24" i="11" s="1"/>
  <c r="C24" i="13"/>
  <c r="F24" i="13" s="1"/>
  <c r="C24" i="14"/>
  <c r="F24" i="14" s="1"/>
  <c r="H24" i="14" s="1"/>
  <c r="C24" i="10"/>
  <c r="F24" i="10" s="1"/>
  <c r="C24" i="9"/>
  <c r="F24" i="9" s="1"/>
  <c r="C34" i="10"/>
  <c r="F34" i="10" s="1"/>
  <c r="C34" i="9"/>
  <c r="F34" i="9" s="1"/>
  <c r="C34" i="8"/>
  <c r="F34" i="8" s="1"/>
  <c r="H34" i="8" s="1"/>
  <c r="C34" i="13"/>
  <c r="F34" i="13" s="1"/>
  <c r="H34" i="13" s="1"/>
  <c r="C34" i="14"/>
  <c r="F34" i="14" s="1"/>
  <c r="C34" i="12"/>
  <c r="F34" i="12" s="1"/>
  <c r="H34" i="12" s="1"/>
  <c r="C34" i="11"/>
  <c r="F34" i="11" s="1"/>
  <c r="C11" i="14"/>
  <c r="F11" i="14" s="1"/>
  <c r="H11" i="14" s="1"/>
  <c r="C11" i="13"/>
  <c r="F11" i="13" s="1"/>
  <c r="H11" i="13" s="1"/>
  <c r="C11" i="12"/>
  <c r="F11" i="12" s="1"/>
  <c r="C11" i="11"/>
  <c r="F11" i="11" s="1"/>
  <c r="C11" i="10"/>
  <c r="F11" i="10" s="1"/>
  <c r="C11" i="9"/>
  <c r="F11" i="9" s="1"/>
  <c r="C11" i="8"/>
  <c r="F11" i="8" s="1"/>
  <c r="C32" i="13"/>
  <c r="F32" i="13" s="1"/>
  <c r="H32" i="13" s="1"/>
  <c r="C32" i="10"/>
  <c r="F32" i="10" s="1"/>
  <c r="C32" i="9"/>
  <c r="F32" i="9" s="1"/>
  <c r="C32" i="14"/>
  <c r="F32" i="14" s="1"/>
  <c r="C32" i="12"/>
  <c r="F32" i="12" s="1"/>
  <c r="H32" i="12" s="1"/>
  <c r="C32" i="11"/>
  <c r="F32" i="11" s="1"/>
  <c r="C32" i="8"/>
  <c r="F32" i="8" s="1"/>
  <c r="C19" i="14"/>
  <c r="F19" i="14" s="1"/>
  <c r="C19" i="12"/>
  <c r="F19" i="12" s="1"/>
  <c r="H19" i="12" s="1"/>
  <c r="C19" i="11"/>
  <c r="F19" i="11" s="1"/>
  <c r="C19" i="10"/>
  <c r="F19" i="10" s="1"/>
  <c r="C19" i="9"/>
  <c r="F19" i="9" s="1"/>
  <c r="C19" i="8"/>
  <c r="F19" i="8" s="1"/>
  <c r="C19" i="13"/>
  <c r="F19" i="13" s="1"/>
  <c r="C26" i="14"/>
  <c r="F26" i="14" s="1"/>
  <c r="H26" i="14" s="1"/>
  <c r="C26" i="13"/>
  <c r="F26" i="13" s="1"/>
  <c r="H26" i="13" s="1"/>
  <c r="C26" i="12"/>
  <c r="F26" i="12" s="1"/>
  <c r="C26" i="11"/>
  <c r="F26" i="11" s="1"/>
  <c r="C26" i="10"/>
  <c r="F26" i="10" s="1"/>
  <c r="C26" i="9"/>
  <c r="F26" i="9" s="1"/>
  <c r="C26" i="8"/>
  <c r="F26" i="8" s="1"/>
  <c r="C14" i="8"/>
  <c r="F14" i="8" s="1"/>
  <c r="C14" i="12"/>
  <c r="F14" i="12" s="1"/>
  <c r="C14" i="11"/>
  <c r="F14" i="11" s="1"/>
  <c r="C14" i="13"/>
  <c r="F14" i="13" s="1"/>
  <c r="C14" i="10"/>
  <c r="F14" i="10" s="1"/>
  <c r="C14" i="9"/>
  <c r="F14" i="9" s="1"/>
  <c r="C14" i="14"/>
  <c r="F14" i="14" s="1"/>
  <c r="H14" i="14" s="1"/>
  <c r="C25" i="14"/>
  <c r="F25" i="14" s="1"/>
  <c r="H25" i="14" s="1"/>
  <c r="C25" i="13"/>
  <c r="F25" i="13" s="1"/>
  <c r="H25" i="13" s="1"/>
  <c r="C25" i="10"/>
  <c r="F25" i="10" s="1"/>
  <c r="C25" i="9"/>
  <c r="F25" i="9" s="1"/>
  <c r="C25" i="12"/>
  <c r="F25" i="12" s="1"/>
  <c r="C25" i="11"/>
  <c r="F25" i="11" s="1"/>
  <c r="C25" i="8"/>
  <c r="F25" i="8" s="1"/>
  <c r="C35" i="8"/>
  <c r="F35" i="8" s="1"/>
  <c r="C35" i="12"/>
  <c r="F35" i="12" s="1"/>
  <c r="H35" i="12" s="1"/>
  <c r="C35" i="11"/>
  <c r="F35" i="11" s="1"/>
  <c r="C35" i="10"/>
  <c r="F35" i="10" s="1"/>
  <c r="C35" i="9"/>
  <c r="F35" i="9" s="1"/>
  <c r="C35" i="14"/>
  <c r="F35" i="14" s="1"/>
  <c r="C35" i="13"/>
  <c r="F35" i="13" s="1"/>
  <c r="H35" i="13" s="1"/>
  <c r="C12" i="13"/>
  <c r="F12" i="13" s="1"/>
  <c r="C12" i="10"/>
  <c r="F12" i="10" s="1"/>
  <c r="C12" i="9"/>
  <c r="F12" i="9" s="1"/>
  <c r="C12" i="14"/>
  <c r="F12" i="14" s="1"/>
  <c r="H12" i="14" s="1"/>
  <c r="C12" i="12"/>
  <c r="F12" i="12" s="1"/>
  <c r="C12" i="11"/>
  <c r="F12" i="11" s="1"/>
  <c r="C12" i="8"/>
  <c r="F12" i="8" s="1"/>
  <c r="C23" i="13"/>
  <c r="F23" i="13" s="1"/>
  <c r="H23" i="13" s="1"/>
  <c r="C23" i="8"/>
  <c r="F23" i="8" s="1"/>
  <c r="C23" i="14"/>
  <c r="F23" i="14" s="1"/>
  <c r="H23" i="14" s="1"/>
  <c r="C23" i="10"/>
  <c r="F23" i="10" s="1"/>
  <c r="C23" i="9"/>
  <c r="F23" i="9" s="1"/>
  <c r="C23" i="12"/>
  <c r="F23" i="12" s="1"/>
  <c r="C23" i="11"/>
  <c r="F23" i="11" s="1"/>
  <c r="C31" i="10"/>
  <c r="F31" i="10" s="1"/>
  <c r="C31" i="9"/>
  <c r="F31" i="9" s="1"/>
  <c r="C31" i="8"/>
  <c r="F31" i="8" s="1"/>
  <c r="C31" i="12"/>
  <c r="F31" i="12" s="1"/>
  <c r="C31" i="11"/>
  <c r="F31" i="11" s="1"/>
  <c r="C31" i="14"/>
  <c r="F31" i="14" s="1"/>
  <c r="H31" i="14" s="1"/>
  <c r="C31" i="13"/>
  <c r="F31" i="13" s="1"/>
  <c r="H31" i="13" s="1"/>
  <c r="C33" i="13"/>
  <c r="F33" i="13" s="1"/>
  <c r="H33" i="13" s="1"/>
  <c r="C33" i="12"/>
  <c r="F33" i="12" s="1"/>
  <c r="C33" i="11"/>
  <c r="F33" i="11" s="1"/>
  <c r="C33" i="8"/>
  <c r="F33" i="8" s="1"/>
  <c r="C33" i="14"/>
  <c r="F33" i="14" s="1"/>
  <c r="H33" i="14" s="1"/>
  <c r="C33" i="10"/>
  <c r="F33" i="10" s="1"/>
  <c r="C33" i="9"/>
  <c r="F33" i="9" s="1"/>
  <c r="H34" i="14"/>
  <c r="H32" i="14"/>
  <c r="C22" i="7"/>
  <c r="C24" i="7" s="1"/>
  <c r="O44" i="3" s="1"/>
  <c r="C15" i="8"/>
  <c r="F15" i="8" s="1"/>
  <c r="C30" i="9"/>
  <c r="F30" i="9" s="1"/>
  <c r="H19" i="10"/>
  <c r="C30" i="10"/>
  <c r="F30" i="10" s="1"/>
  <c r="C13" i="11"/>
  <c r="F13" i="11" s="1"/>
  <c r="C15" i="11"/>
  <c r="F15" i="11" s="1"/>
  <c r="C30" i="11"/>
  <c r="F30" i="11" s="1"/>
  <c r="H30" i="11" s="1"/>
  <c r="C13" i="12"/>
  <c r="F13" i="12" s="1"/>
  <c r="C15" i="12"/>
  <c r="F15" i="12" s="1"/>
  <c r="H15" i="12" s="1"/>
  <c r="C30" i="12"/>
  <c r="F30" i="12" s="1"/>
  <c r="C15" i="13"/>
  <c r="F15" i="13" s="1"/>
  <c r="H15" i="13" s="1"/>
  <c r="G15" i="4"/>
  <c r="G19" i="4" s="1"/>
  <c r="H12" i="10"/>
  <c r="H34" i="10"/>
  <c r="H11" i="11"/>
  <c r="H13" i="11"/>
  <c r="H32" i="11"/>
  <c r="C30" i="13"/>
  <c r="F30" i="13" s="1"/>
  <c r="H30" i="13" s="1"/>
  <c r="C13" i="14"/>
  <c r="F13" i="14" s="1"/>
  <c r="H13" i="14" s="1"/>
  <c r="C30" i="14"/>
  <c r="F30" i="14" s="1"/>
  <c r="H30" i="14" s="1"/>
  <c r="C13" i="8"/>
  <c r="F13" i="8" s="1"/>
  <c r="C13" i="9"/>
  <c r="F13" i="9" s="1"/>
  <c r="H13" i="9" s="1"/>
  <c r="H30" i="9"/>
  <c r="H33" i="9"/>
  <c r="C13" i="10"/>
  <c r="F13" i="10" s="1"/>
  <c r="H33" i="10"/>
  <c r="H19" i="13"/>
  <c r="H35" i="14"/>
  <c r="C15" i="9"/>
  <c r="F15" i="9" s="1"/>
  <c r="H23" i="9"/>
  <c r="H26" i="9"/>
  <c r="C15" i="10"/>
  <c r="F15" i="10" s="1"/>
  <c r="H26" i="10"/>
  <c r="H19" i="11"/>
  <c r="H33" i="11"/>
  <c r="H35" i="11"/>
  <c r="H14" i="13"/>
  <c r="H30" i="8"/>
  <c r="H19" i="8"/>
  <c r="H26" i="8"/>
  <c r="H13" i="8"/>
  <c r="H24" i="8"/>
  <c r="H31" i="8"/>
  <c r="H35" i="8"/>
  <c r="H15" i="9"/>
  <c r="H32" i="9"/>
  <c r="H32" i="10"/>
  <c r="H19" i="14"/>
  <c r="H23" i="8"/>
  <c r="H33" i="8"/>
  <c r="H11" i="8"/>
  <c r="H25" i="8"/>
  <c r="H32" i="8"/>
  <c r="H14" i="9"/>
  <c r="H24" i="9"/>
  <c r="H14" i="10"/>
  <c r="H24" i="10"/>
  <c r="H31" i="10"/>
  <c r="H35" i="10"/>
  <c r="H24" i="13"/>
  <c r="H15" i="10"/>
  <c r="H12" i="13"/>
  <c r="H12" i="11"/>
  <c r="H11" i="10"/>
  <c r="H14" i="8"/>
  <c r="J20" i="3"/>
  <c r="N20" i="3"/>
  <c r="L20" i="3"/>
  <c r="K20" i="3"/>
  <c r="O20" i="3"/>
  <c r="H25" i="12"/>
  <c r="H25" i="10"/>
  <c r="H25" i="9"/>
  <c r="H19" i="9"/>
  <c r="H12" i="9"/>
  <c r="H11" i="9"/>
  <c r="H15" i="8"/>
  <c r="H23" i="12"/>
  <c r="H13" i="12"/>
  <c r="H14" i="12"/>
  <c r="G37" i="14"/>
  <c r="F37" i="13"/>
  <c r="O19" i="3" s="1"/>
  <c r="G37" i="13"/>
  <c r="O16" i="3" s="1"/>
  <c r="H33" i="12"/>
  <c r="H31" i="12"/>
  <c r="H30" i="12"/>
  <c r="H26" i="12"/>
  <c r="H24" i="12"/>
  <c r="H12" i="12"/>
  <c r="G37" i="12"/>
  <c r="H31" i="11"/>
  <c r="H26" i="11"/>
  <c r="H25" i="11"/>
  <c r="H24" i="11"/>
  <c r="H23" i="11"/>
  <c r="H15" i="11"/>
  <c r="H14" i="11"/>
  <c r="F37" i="11"/>
  <c r="M19" i="3" s="1"/>
  <c r="M18" i="3" s="1"/>
  <c r="H30" i="10"/>
  <c r="H23" i="10"/>
  <c r="F37" i="10"/>
  <c r="L19" i="3" s="1"/>
  <c r="H13" i="10"/>
  <c r="H35" i="9"/>
  <c r="H34" i="9"/>
  <c r="H31" i="9"/>
  <c r="F37" i="9"/>
  <c r="K19" i="3" s="1"/>
  <c r="H11" i="12"/>
  <c r="F37" i="12"/>
  <c r="N19" i="3" s="1"/>
  <c r="H34" i="11"/>
  <c r="G37" i="11"/>
  <c r="G37" i="10"/>
  <c r="L16" i="3" s="1"/>
  <c r="G37" i="9"/>
  <c r="K16" i="3" s="1"/>
  <c r="G37" i="8"/>
  <c r="J16" i="3" s="1"/>
  <c r="F37" i="8"/>
  <c r="J19" i="3" s="1"/>
  <c r="H12" i="8"/>
  <c r="D9" i="3"/>
  <c r="E12" i="2"/>
  <c r="F37" i="14" l="1"/>
  <c r="H37" i="14" s="1"/>
  <c r="O46" i="3"/>
  <c r="C20" i="4"/>
  <c r="N18" i="3"/>
  <c r="L18" i="3"/>
  <c r="B26" i="4"/>
  <c r="C35" i="4" s="1"/>
  <c r="K18" i="3"/>
  <c r="O18" i="3"/>
  <c r="J18" i="3"/>
  <c r="H37" i="11"/>
  <c r="M16" i="3"/>
  <c r="N12" i="3"/>
  <c r="N16" i="3"/>
  <c r="H37" i="13"/>
  <c r="H37" i="12"/>
  <c r="H37" i="10"/>
  <c r="H37" i="9"/>
  <c r="H37" i="8"/>
  <c r="I6" i="3"/>
  <c r="I9" i="3" s="1"/>
  <c r="I36" i="3" s="1"/>
  <c r="I37" i="3" s="1"/>
  <c r="J12" i="3"/>
  <c r="O45" i="3" l="1"/>
  <c r="O48" i="3" s="1"/>
  <c r="H41" i="3" s="1"/>
  <c r="J24" i="3"/>
  <c r="K12" i="3"/>
  <c r="L12" i="3"/>
  <c r="L24" i="3" s="1"/>
  <c r="J28" i="3" l="1"/>
  <c r="K24" i="3"/>
  <c r="K28" i="3" s="1"/>
  <c r="M12" i="3"/>
  <c r="M24" i="3" s="1"/>
  <c r="L28" i="3"/>
  <c r="J31" i="3" l="1"/>
  <c r="M28" i="3"/>
  <c r="N24" i="3"/>
  <c r="K31" i="3" l="1"/>
  <c r="L31" i="3" s="1"/>
  <c r="M31" i="3" s="1"/>
  <c r="N31" i="3" s="1"/>
  <c r="J35" i="3"/>
  <c r="J37" i="3" s="1"/>
  <c r="L35" i="3"/>
  <c r="L37" i="3" s="1"/>
  <c r="O12" i="3"/>
  <c r="N28" i="3"/>
  <c r="K35" i="3" l="1"/>
  <c r="K37" i="3" s="1"/>
  <c r="M35" i="3"/>
  <c r="M37" i="3" s="1"/>
  <c r="Q12" i="3"/>
  <c r="C5" i="4"/>
  <c r="C9" i="4" s="1"/>
  <c r="O24" i="3"/>
  <c r="N35" i="3"/>
  <c r="O28" i="3" l="1"/>
  <c r="Q24" i="3"/>
  <c r="C22" i="4"/>
  <c r="C37" i="4" s="1"/>
  <c r="C39" i="4" s="1"/>
  <c r="C41" i="4" s="1"/>
  <c r="I16" i="4" s="1"/>
  <c r="I19" i="4" s="1"/>
  <c r="I21" i="4" s="1"/>
  <c r="N37" i="3"/>
  <c r="H40" i="3" l="1"/>
  <c r="Q28" i="3"/>
  <c r="O31" i="3"/>
  <c r="O35" i="3" s="1"/>
  <c r="O37" i="3" s="1"/>
  <c r="G6" i="4" s="1"/>
  <c r="G11" i="4" l="1"/>
  <c r="G21" i="4" s="1"/>
</calcChain>
</file>

<file path=xl/sharedStrings.xml><?xml version="1.0" encoding="utf-8"?>
<sst xmlns="http://schemas.openxmlformats.org/spreadsheetml/2006/main" count="675" uniqueCount="318">
  <si>
    <t>September</t>
  </si>
  <si>
    <t>November</t>
  </si>
  <si>
    <t>December</t>
  </si>
  <si>
    <t>January</t>
  </si>
  <si>
    <t>February</t>
  </si>
  <si>
    <t>March</t>
  </si>
  <si>
    <t>April</t>
  </si>
  <si>
    <t>Sales</t>
  </si>
  <si>
    <t>Sales (Grand Opening)</t>
  </si>
  <si>
    <t>Sales (Bazaar)</t>
  </si>
  <si>
    <t>Total Pemasukan</t>
  </si>
  <si>
    <t>Expenses</t>
  </si>
  <si>
    <t>Salaries</t>
  </si>
  <si>
    <t>Rental Stand Bazaar</t>
  </si>
  <si>
    <t>Total Pengeluaran</t>
  </si>
  <si>
    <t>Total Profit/Loss</t>
  </si>
  <si>
    <t>August (0)</t>
  </si>
  <si>
    <t>Initial Cost</t>
  </si>
  <si>
    <t>Rental</t>
  </si>
  <si>
    <t>Interior Design</t>
  </si>
  <si>
    <t xml:space="preserve">Packaging </t>
  </si>
  <si>
    <t>Mural Design</t>
  </si>
  <si>
    <t>Heavy Duty Blender</t>
  </si>
  <si>
    <t>Giveaway Thumbler</t>
  </si>
  <si>
    <t>Refrigerator</t>
  </si>
  <si>
    <t>Chest Freezer</t>
  </si>
  <si>
    <t>Grease Trap</t>
  </si>
  <si>
    <t>Display Chiller</t>
  </si>
  <si>
    <t>Microwave Oven</t>
  </si>
  <si>
    <t>Total</t>
  </si>
  <si>
    <t>Cultaries &amp; Kitchen Appliances</t>
  </si>
  <si>
    <t>Depreciation</t>
  </si>
  <si>
    <t>month</t>
  </si>
  <si>
    <t>Tahun ke-</t>
  </si>
  <si>
    <t>Capital Expenses</t>
  </si>
  <si>
    <t>Capital Investment</t>
  </si>
  <si>
    <t>Capital Expenditure</t>
  </si>
  <si>
    <t>Total Capital Expenditure</t>
  </si>
  <si>
    <t>Average Covers</t>
  </si>
  <si>
    <t>Total Costs</t>
  </si>
  <si>
    <t>F&amp;B Costs</t>
  </si>
  <si>
    <t>EBIT</t>
  </si>
  <si>
    <t>Less: Tax</t>
  </si>
  <si>
    <t>Net Income</t>
  </si>
  <si>
    <t>Notes</t>
  </si>
  <si>
    <t>Operating Cash Flow (OCF)</t>
  </si>
  <si>
    <t>OCF</t>
  </si>
  <si>
    <t>Project Free Cash Flows</t>
  </si>
  <si>
    <t>Investment Metrics &amp; Decision Criteria</t>
  </si>
  <si>
    <t>Payback</t>
  </si>
  <si>
    <t xml:space="preserve"> </t>
  </si>
  <si>
    <t>CRUDO CAFÉ CAPITAL INVESTMENT ANALYSIS</t>
  </si>
  <si>
    <t>Project Life Time is 1 years</t>
  </si>
  <si>
    <t>CRUDO CAFE Pro Forma</t>
  </si>
  <si>
    <t>Month 0</t>
  </si>
  <si>
    <t>Month 1</t>
  </si>
  <si>
    <t>Month 2</t>
  </si>
  <si>
    <t>Month 3</t>
  </si>
  <si>
    <t>Month 4</t>
  </si>
  <si>
    <t>Month 5</t>
  </si>
  <si>
    <t>Month 6</t>
  </si>
  <si>
    <t>CRUDO CAFÉ</t>
  </si>
  <si>
    <t>IDR</t>
  </si>
  <si>
    <t>Building Rent Fees</t>
  </si>
  <si>
    <t>Renovation / Interior Design</t>
  </si>
  <si>
    <t>Kitchen Appliances &amp;  Electronics</t>
  </si>
  <si>
    <t>Events</t>
  </si>
  <si>
    <t>-</t>
  </si>
  <si>
    <t>Sales Components</t>
  </si>
  <si>
    <t>Costs Components</t>
  </si>
  <si>
    <t xml:space="preserve">Marketing &amp; Promotion </t>
  </si>
  <si>
    <t>Income Statement</t>
  </si>
  <si>
    <t>Assumptions</t>
  </si>
  <si>
    <t>No depreciation (Under 1 year)</t>
  </si>
  <si>
    <t xml:space="preserve">Total Revenues </t>
  </si>
  <si>
    <t>Events Revenues</t>
  </si>
  <si>
    <t>Café sales (Dine-in / take away)</t>
  </si>
  <si>
    <t>Café Sales Revenues</t>
  </si>
  <si>
    <t>Sept 2016</t>
  </si>
  <si>
    <t>Oct 2016</t>
  </si>
  <si>
    <t>Nov 2016</t>
  </si>
  <si>
    <t>Dec 2016</t>
  </si>
  <si>
    <t>Jan 2017</t>
  </si>
  <si>
    <t>Feb 2017</t>
  </si>
  <si>
    <t>March 2017</t>
  </si>
  <si>
    <t>No taxes</t>
  </si>
  <si>
    <t>Operating Costs (Water &amp; Electricity Bills)</t>
  </si>
  <si>
    <t>Other Expenses (Bazaar / Events)</t>
  </si>
  <si>
    <t>Cash Flow</t>
  </si>
  <si>
    <t>LAPORAN LABA RUGI</t>
  </si>
  <si>
    <t>Beban usaha :</t>
  </si>
  <si>
    <t>Beban administrasi dan umum :</t>
  </si>
  <si>
    <r>
      <t> </t>
    </r>
    <r>
      <rPr>
        <sz val="12"/>
        <color theme="1"/>
        <rFont val="Times New Roman"/>
        <family val="1"/>
      </rPr>
      <t>Beban penjualan :</t>
    </r>
  </si>
  <si>
    <r>
      <t>      </t>
    </r>
    <r>
      <rPr>
        <sz val="12"/>
        <color theme="1"/>
        <rFont val="Times New Roman"/>
        <family val="1"/>
      </rPr>
      <t>Retur penjualan</t>
    </r>
    <r>
      <rPr>
        <sz val="12"/>
        <color theme="1"/>
        <rFont val="Inherit"/>
      </rPr>
      <t>                                                  </t>
    </r>
  </si>
  <si>
    <r>
      <t>      </t>
    </r>
    <r>
      <rPr>
        <sz val="12"/>
        <color theme="1"/>
        <rFont val="Times New Roman"/>
        <family val="1"/>
      </rPr>
      <t>Potongan penjualan</t>
    </r>
    <r>
      <rPr>
        <sz val="12"/>
        <color theme="1"/>
        <rFont val="Inherit"/>
      </rPr>
      <t>                                             </t>
    </r>
  </si>
  <si>
    <t>                                                                                                                </t>
  </si>
  <si>
    <r>
      <t>Persediaan barang dagang (awal)</t>
    </r>
    <r>
      <rPr>
        <sz val="12"/>
        <color theme="1"/>
        <rFont val="Inherit"/>
      </rPr>
      <t>                        </t>
    </r>
  </si>
  <si>
    <r>
      <t>Pembelian barang dagangan</t>
    </r>
    <r>
      <rPr>
        <sz val="12"/>
        <color theme="1"/>
        <rFont val="Inherit"/>
      </rPr>
      <t>  </t>
    </r>
  </si>
  <si>
    <r>
      <t>Biaya angkut pembelian</t>
    </r>
    <r>
      <rPr>
        <sz val="12"/>
        <color theme="1"/>
        <rFont val="Inherit"/>
      </rPr>
      <t>                      </t>
    </r>
    <r>
      <rPr>
        <sz val="12"/>
        <color theme="1"/>
        <rFont val="Times New Roman"/>
        <family val="1"/>
      </rPr>
      <t/>
    </r>
  </si>
  <si>
    <r>
      <t>Retur pembelian</t>
    </r>
    <r>
      <rPr>
        <sz val="12"/>
        <color theme="1"/>
        <rFont val="Inherit"/>
      </rPr>
      <t>      </t>
    </r>
  </si>
  <si>
    <t>Potongan pembelian</t>
  </si>
  <si>
    <r>
      <t>Pembelian bersih</t>
    </r>
    <r>
      <rPr>
        <sz val="12"/>
        <color theme="1"/>
        <rFont val="Inherit"/>
      </rPr>
      <t>                                                              </t>
    </r>
  </si>
  <si>
    <r>
      <t>Barang siap dijual</t>
    </r>
    <r>
      <rPr>
        <sz val="12"/>
        <color theme="1"/>
        <rFont val="Inherit"/>
      </rPr>
      <t>                                                            </t>
    </r>
  </si>
  <si>
    <r>
      <t>Persediaan barang dagang (akhir)</t>
    </r>
    <r>
      <rPr>
        <sz val="12"/>
        <color theme="1"/>
        <rFont val="Inherit"/>
      </rPr>
      <t>                         </t>
    </r>
    <r>
      <rPr>
        <sz val="12"/>
        <color theme="1"/>
        <rFont val="Inherit"/>
      </rPr>
      <t>             </t>
    </r>
  </si>
  <si>
    <r>
      <t>Harga pokok penjualan</t>
    </r>
    <r>
      <rPr>
        <sz val="12"/>
        <color theme="1"/>
        <rFont val="Inherit"/>
      </rPr>
      <t>                                                                                   </t>
    </r>
    <r>
      <rPr>
        <u/>
        <sz val="12"/>
        <color theme="1"/>
        <rFont val="Inherit"/>
      </rPr>
      <t/>
    </r>
  </si>
  <si>
    <r>
      <t>Jumlah beban usaha</t>
    </r>
    <r>
      <rPr>
        <sz val="12"/>
        <color theme="1"/>
        <rFont val="Inherit"/>
      </rPr>
      <t>                                                                           </t>
    </r>
  </si>
  <si>
    <t>Per April 2017'</t>
  </si>
  <si>
    <r>
      <t>Penjualan kotor</t>
    </r>
    <r>
      <rPr>
        <sz val="11"/>
        <color theme="1"/>
        <rFont val="Inherit"/>
      </rPr>
      <t>                                                                                  </t>
    </r>
  </si>
  <si>
    <t xml:space="preserve">Harga pokok penjualan </t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</si>
  <si>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gaji karyawan</t>
    </r>
    <r>
      <rPr>
        <sz val="12"/>
        <color theme="1"/>
        <rFont val="Inherit"/>
      </rPr>
      <t>                       </t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</si>
  <si>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penjualan lain-lain</t>
    </r>
    <r>
      <rPr>
        <sz val="12"/>
        <color theme="1"/>
        <rFont val="Inherit"/>
      </rPr>
      <t>                                </t>
    </r>
    <r>
      <rPr>
        <sz val="12"/>
        <color theme="1"/>
        <rFont val="Times New Roman"/>
        <family val="1"/>
      </rPr>
      <t/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</si>
  <si>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listrik dan air</t>
    </r>
    <r>
      <rPr>
        <sz val="12"/>
        <color theme="1"/>
        <rFont val="Inherit"/>
      </rPr>
      <t>                                        </t>
    </r>
    <r>
      <rPr>
        <sz val="12"/>
        <color theme="1"/>
        <rFont val="Times New Roman"/>
        <family val="1"/>
      </rPr>
      <t/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</si>
  <si>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telepon</t>
    </r>
    <r>
      <rPr>
        <sz val="12"/>
        <color theme="1"/>
        <rFont val="Inherit"/>
      </rPr>
      <t>                                     </t>
    </r>
    <r>
      <rPr>
        <sz val="12"/>
        <color theme="1"/>
        <rFont val="Times New Roman"/>
        <family val="1"/>
      </rPr>
      <t/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</si>
  <si>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penyusutan bangunan</t>
    </r>
    <r>
      <rPr>
        <sz val="12"/>
        <color theme="1"/>
        <rFont val="Inherit"/>
      </rPr>
      <t>              </t>
    </r>
    <r>
      <rPr>
        <sz val="12"/>
        <color theme="1"/>
        <rFont val="Times New Roman"/>
        <family val="1"/>
      </rPr>
      <t/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</si>
  <si>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penyusutan kendaraan</t>
    </r>
    <r>
      <rPr>
        <sz val="12"/>
        <color theme="1"/>
        <rFont val="Inherit"/>
      </rPr>
      <t>             </t>
    </r>
    <r>
      <rPr>
        <sz val="12"/>
        <color theme="1"/>
        <rFont val="Times New Roman"/>
        <family val="1"/>
      </rPr>
      <t/>
    </r>
  </si>
  <si>
    <r>
      <t>-</t>
    </r>
    <r>
      <rPr>
        <sz val="7"/>
        <color theme="1"/>
        <rFont val="Times New Roman"/>
        <family val="1"/>
      </rPr>
      <t>        </t>
    </r>
    <r>
      <rPr>
        <sz val="12"/>
        <color theme="1"/>
        <rFont val="Times New Roman"/>
        <family val="1"/>
      </rPr>
      <t>Beban penyusutan peralatan</t>
    </r>
    <r>
      <rPr>
        <sz val="12"/>
        <color theme="1"/>
        <rFont val="Inherit"/>
      </rPr>
      <t>               </t>
    </r>
    <r>
      <rPr>
        <sz val="12"/>
        <color theme="1"/>
        <rFont val="Times New Roman"/>
        <family val="1"/>
      </rPr>
      <t/>
    </r>
  </si>
  <si>
    <r>
      <rPr>
        <sz val="7"/>
        <color theme="1"/>
        <rFont val="Times New Roman"/>
        <family val="1"/>
      </rPr>
      <t>-        </t>
    </r>
    <r>
      <rPr>
        <sz val="12"/>
        <color theme="1"/>
        <rFont val="Times New Roman"/>
        <family val="1"/>
      </rPr>
      <t>Beban lain-lain</t>
    </r>
    <r>
      <rPr>
        <sz val="12"/>
        <color theme="1"/>
        <rFont val="Inherit"/>
      </rPr>
      <t>                                     </t>
    </r>
    <r>
      <rPr>
        <sz val="12"/>
        <color theme="1"/>
        <rFont val="Times New Roman"/>
        <family val="1"/>
      </rPr>
      <t/>
    </r>
  </si>
  <si>
    <r>
      <t>Laba kotor</t>
    </r>
    <r>
      <rPr>
        <b/>
        <sz val="12"/>
        <color theme="1"/>
        <rFont val="Inherit"/>
      </rPr>
      <t> </t>
    </r>
  </si>
  <si>
    <r>
      <t>Laba bersih sebelum bunga dan pajak</t>
    </r>
    <r>
      <rPr>
        <b/>
        <sz val="12"/>
        <color theme="1"/>
        <rFont val="Inherit"/>
      </rPr>
      <t>                                                            </t>
    </r>
    <r>
      <rPr>
        <sz val="12"/>
        <color theme="1"/>
        <rFont val="Times New Roman"/>
        <family val="1"/>
      </rPr>
      <t/>
    </r>
  </si>
  <si>
    <r>
      <t>Interest 12 % (Loan)</t>
    </r>
    <r>
      <rPr>
        <sz val="12"/>
        <color theme="1"/>
        <rFont val="Inherit"/>
      </rPr>
      <t>                                                                                    </t>
    </r>
  </si>
  <si>
    <r>
      <t>Laba bersih sebelum pajak</t>
    </r>
    <r>
      <rPr>
        <b/>
        <sz val="12"/>
        <color theme="1"/>
        <rFont val="Inherit"/>
      </rPr>
      <t>                                                                            </t>
    </r>
  </si>
  <si>
    <r>
      <t>Laba bersih setelah pajak</t>
    </r>
    <r>
      <rPr>
        <b/>
        <sz val="12"/>
        <color theme="1"/>
        <rFont val="Inherit"/>
      </rPr>
      <t>                                                                              </t>
    </r>
  </si>
  <si>
    <t>Pajak penghasilan 10%  (No Taxes)                                                                        </t>
  </si>
  <si>
    <t xml:space="preserve">Aktiva Lancar </t>
  </si>
  <si>
    <t>Kas</t>
  </si>
  <si>
    <t>Piutang</t>
  </si>
  <si>
    <t>Persediaan Barang</t>
  </si>
  <si>
    <t>Perlengkapan</t>
  </si>
  <si>
    <t>Aktiva Tetap</t>
  </si>
  <si>
    <t>Tanah</t>
  </si>
  <si>
    <t>Bangunan</t>
  </si>
  <si>
    <t>Kendaraan</t>
  </si>
  <si>
    <t>Peralatan</t>
  </si>
  <si>
    <t>Hutang lancar</t>
  </si>
  <si>
    <t>Hutang dagang</t>
  </si>
  <si>
    <t>Jumlah Aktiva Lancar</t>
  </si>
  <si>
    <t>Jumlah Aktiva Tetap</t>
  </si>
  <si>
    <t>Jumlah aktiva</t>
  </si>
  <si>
    <t>Jumlah Hutang Lancar</t>
  </si>
  <si>
    <t>Hutang Jangka Panjang</t>
  </si>
  <si>
    <t>Hutang Bank</t>
  </si>
  <si>
    <t>Jumlah Hutang Jangka Panjang</t>
  </si>
  <si>
    <t>Modal pemilik</t>
  </si>
  <si>
    <t>Jumlah hutang dan modal</t>
  </si>
  <si>
    <t>Laba ditahan</t>
  </si>
  <si>
    <t>334g Black Beans</t>
  </si>
  <si>
    <t>204g Raisins</t>
  </si>
  <si>
    <t>2 Egg</t>
  </si>
  <si>
    <t>246g Coconut Oil</t>
  </si>
  <si>
    <t>37.5g Cocoa Powder</t>
  </si>
  <si>
    <t>10ml Vanilla Extract</t>
  </si>
  <si>
    <t>3g Salt</t>
  </si>
  <si>
    <t>FOOD MENU</t>
  </si>
  <si>
    <t>HPP /serving</t>
  </si>
  <si>
    <t>Black Beans Brownies for :</t>
  </si>
  <si>
    <t>Serving</t>
  </si>
  <si>
    <t>Carrot Cake for :</t>
  </si>
  <si>
    <t>3 cup Carrot</t>
  </si>
  <si>
    <t>4 Eggs</t>
  </si>
  <si>
    <t>480g flour</t>
  </si>
  <si>
    <t>1 tsp Baking Powder &amp; Baking Soda</t>
  </si>
  <si>
    <t>1 tsp Salt &amp; Cinnamon</t>
  </si>
  <si>
    <t>90g Sweetener</t>
  </si>
  <si>
    <t>1 tsp Vanilla Extract</t>
  </si>
  <si>
    <t>1 cup Oil</t>
  </si>
  <si>
    <t>200g Coconut Sugar</t>
  </si>
  <si>
    <t xml:space="preserve">Banana Bread for : </t>
  </si>
  <si>
    <t>75ml Coconut Oil</t>
  </si>
  <si>
    <t>125g Yogurt</t>
  </si>
  <si>
    <t>1tsbp Vanilla Extract</t>
  </si>
  <si>
    <t>4 Banana</t>
  </si>
  <si>
    <t>2 Eggs</t>
  </si>
  <si>
    <t>250g Flour</t>
  </si>
  <si>
    <t>1 tsp Baking Powder</t>
  </si>
  <si>
    <t>1 tbsp Chia Seeds</t>
  </si>
  <si>
    <t>1 Apple</t>
  </si>
  <si>
    <t>10g Whole Almond</t>
  </si>
  <si>
    <t>136g Raisins</t>
  </si>
  <si>
    <t>24g Chia Seeds</t>
  </si>
  <si>
    <t>230ml Milk</t>
  </si>
  <si>
    <t>Chia Pudding for :</t>
  </si>
  <si>
    <t>Boiled Egg</t>
  </si>
  <si>
    <t>Egg</t>
  </si>
  <si>
    <t>Zucchini Lasagna</t>
  </si>
  <si>
    <t>Zucchini</t>
  </si>
  <si>
    <t>3 kg Tomato, Diced</t>
  </si>
  <si>
    <t>1 Medium Paprika</t>
  </si>
  <si>
    <t>Pasta Sheets</t>
  </si>
  <si>
    <t>Beef, Minced</t>
  </si>
  <si>
    <t>Tomato Paste</t>
  </si>
  <si>
    <t>Chicken</t>
  </si>
  <si>
    <t>Cheese</t>
  </si>
  <si>
    <t xml:space="preserve">Chicken &amp; Egg Sandwiches </t>
  </si>
  <si>
    <t>Boiled Egg (appx. 200g)</t>
  </si>
  <si>
    <t>Chicken (appx. 1 medium)</t>
  </si>
  <si>
    <t>Bread (2)</t>
  </si>
  <si>
    <t>40g Mustard</t>
  </si>
  <si>
    <t>100g Plain Yogurt</t>
  </si>
  <si>
    <t>ACV &amp; Kikkoman</t>
  </si>
  <si>
    <t>Garlic Powder</t>
  </si>
  <si>
    <t>S&amp;P</t>
  </si>
  <si>
    <t>Tuna Sandwich</t>
  </si>
  <si>
    <t>Mashed Boiled Egg</t>
  </si>
  <si>
    <t>Tuna</t>
  </si>
  <si>
    <t>Bread</t>
  </si>
  <si>
    <t xml:space="preserve">Overnight Oat </t>
  </si>
  <si>
    <t>200g Rolled Oat</t>
  </si>
  <si>
    <t>600 ml Milk</t>
  </si>
  <si>
    <t>8g Chia Seeds</t>
  </si>
  <si>
    <t>Fruits Topping</t>
  </si>
  <si>
    <t xml:space="preserve">Red Rice with Chicken &amp; Mixed Vege </t>
  </si>
  <si>
    <t>100g Red Rice</t>
  </si>
  <si>
    <t>30g Broccoli &amp; Cauliflowers</t>
  </si>
  <si>
    <t>100g Chicken Breast</t>
  </si>
  <si>
    <t>30ml Teriyaki Sauce</t>
  </si>
  <si>
    <t>BEVERAGES &amp; SMOOTHIES MENU</t>
  </si>
  <si>
    <t>Chia Pudding</t>
  </si>
  <si>
    <t>Honey Lemon Tea (300ml)</t>
  </si>
  <si>
    <t>Honey</t>
  </si>
  <si>
    <t>2 tsp Lemon</t>
  </si>
  <si>
    <t>Tea</t>
  </si>
  <si>
    <t>Hot Chocolate</t>
  </si>
  <si>
    <t>8gr Cocoa Powder</t>
  </si>
  <si>
    <t>50ml Milk</t>
  </si>
  <si>
    <t>100ml Water</t>
  </si>
  <si>
    <t>Packaging</t>
  </si>
  <si>
    <t>GYM JUNKIE</t>
  </si>
  <si>
    <t>Classic Signature</t>
  </si>
  <si>
    <t>1 1/2 Banana</t>
  </si>
  <si>
    <t>70g Yogurt</t>
  </si>
  <si>
    <t>150ml Milk</t>
  </si>
  <si>
    <t>Packaging (1400) + Straw (500)</t>
  </si>
  <si>
    <t>Post-Workout</t>
  </si>
  <si>
    <t>Cinnamon Powder</t>
  </si>
  <si>
    <t>35g Peanut Butter (1.5 tbsp)</t>
  </si>
  <si>
    <t>1 ½  Banana</t>
  </si>
  <si>
    <t>35g Yogurt</t>
  </si>
  <si>
    <t>Choc to the Protein</t>
  </si>
  <si>
    <t>18g Protein Powder (1/2 scoop)</t>
  </si>
  <si>
    <t>200ml Chocolate Milk</t>
  </si>
  <si>
    <t>1.5 Banana</t>
  </si>
  <si>
    <t>Wheytermelon</t>
  </si>
  <si>
    <t>Watermelon</t>
  </si>
  <si>
    <t>Protein Powder</t>
  </si>
  <si>
    <t>LOW FAT SMOOTIHES</t>
  </si>
  <si>
    <t>Mango Lover</t>
  </si>
  <si>
    <t>180 gr Mango</t>
  </si>
  <si>
    <t>½ Banana</t>
  </si>
  <si>
    <t>Wondermelon</t>
  </si>
  <si>
    <t>3 Strawberries</t>
  </si>
  <si>
    <t>250g Watermelon</t>
  </si>
  <si>
    <t>1 Banana</t>
  </si>
  <si>
    <t>Tropical Pineapple</t>
  </si>
  <si>
    <t>1 Pineapple</t>
  </si>
  <si>
    <t>1 Sweetener</t>
  </si>
  <si>
    <t>½ Orange</t>
  </si>
  <si>
    <t>SUPER JUICE</t>
  </si>
  <si>
    <t>Immunity</t>
  </si>
  <si>
    <t>1 Orange</t>
  </si>
  <si>
    <t>Energizer</t>
  </si>
  <si>
    <t>2 Oranges</t>
  </si>
  <si>
    <t>1 ½ Banana</t>
  </si>
  <si>
    <t>Rejuvenated</t>
  </si>
  <si>
    <t>1 tsp Chia Seeds</t>
  </si>
  <si>
    <t>Lean Green Tea</t>
  </si>
  <si>
    <t>10g Green Tea Protein Powder</t>
  </si>
  <si>
    <t>Mixed Berry</t>
  </si>
  <si>
    <t>240ml Milk</t>
  </si>
  <si>
    <t>Detoxer</t>
  </si>
  <si>
    <t>Green Apple</t>
  </si>
  <si>
    <t>Spinach</t>
  </si>
  <si>
    <t>Pineapple</t>
  </si>
  <si>
    <t>Crudo's Classic Signature</t>
  </si>
  <si>
    <t>29K</t>
  </si>
  <si>
    <t>25K</t>
  </si>
  <si>
    <t>35K</t>
  </si>
  <si>
    <t>30K</t>
  </si>
  <si>
    <t>No.</t>
  </si>
  <si>
    <t>Name</t>
  </si>
  <si>
    <t>Salary (IDR)</t>
  </si>
  <si>
    <t>Aries / Senior Assist.</t>
  </si>
  <si>
    <t>Mey / Waiter</t>
  </si>
  <si>
    <t>Nelly / Waiter</t>
  </si>
  <si>
    <t>Total / Month</t>
  </si>
  <si>
    <t>Electricity &amp; Water Bills.</t>
  </si>
  <si>
    <t>KwH Meter @1.700 IDR</t>
  </si>
  <si>
    <t>Total Use</t>
  </si>
  <si>
    <t>Month</t>
  </si>
  <si>
    <t>P/L</t>
  </si>
  <si>
    <t>Café Sales</t>
  </si>
  <si>
    <t>Description</t>
  </si>
  <si>
    <t>I</t>
  </si>
  <si>
    <t>Sold Qty</t>
  </si>
  <si>
    <t>Price (IDR)</t>
  </si>
  <si>
    <t>HPP (IDR)</t>
  </si>
  <si>
    <t>Month :</t>
  </si>
  <si>
    <t>II</t>
  </si>
  <si>
    <t>III</t>
  </si>
  <si>
    <t>IV</t>
  </si>
  <si>
    <t>HPP Total (IDR)</t>
  </si>
  <si>
    <t>Total Sales (IDR)</t>
  </si>
  <si>
    <t>P/L (IDR)</t>
  </si>
  <si>
    <t>(January 2017)</t>
  </si>
  <si>
    <t>(March 2017)</t>
  </si>
  <si>
    <t>(February 2017)</t>
  </si>
  <si>
    <t>(April 2017)</t>
  </si>
  <si>
    <t>Rata2 /bln</t>
  </si>
  <si>
    <t>Fixed Cost/ Month</t>
  </si>
  <si>
    <t>Average</t>
  </si>
  <si>
    <t>Sales Average / Month</t>
  </si>
  <si>
    <t>Variable Cost / Month</t>
  </si>
  <si>
    <t>Break Even (in Rp.)</t>
  </si>
  <si>
    <t>Break Event in IDR</t>
  </si>
  <si>
    <t>Others Equipments</t>
  </si>
  <si>
    <t>Total Penjualan Kotor</t>
  </si>
  <si>
    <t>(October 2016)</t>
  </si>
  <si>
    <t>(November 2016)</t>
  </si>
  <si>
    <t>(December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</si>
</sst>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&quot;Year &quot;#"/>
    <numFmt numFmtId="166" formatCode="_-[$฿-41E]* #,##0_-;\-[$฿-41E]* #,##0_-;_-[$฿-41E]* &quot;-&quot;??_-;_-@_-"/>
    <numFmt numFmtId="167" formatCode="_(* #,##0_);_(* \(#,##0\);_(* &quot;-&quot;??_);_(@_)"/>
    <numFmt numFmtId="168" formatCode="#%&quot; Sales&quot;"/>
    <numFmt numFmtId="169" formatCode="#0.#0%&quot; Sales&quot;"/>
    <numFmt numFmtId="170" formatCode="[$฿-41E]#,##0\ &quot;/Yr&quot;"/>
    <numFmt numFmtId="171" formatCode="#&quot; Yrs&quot;"/>
    <numFmt numFmtId="172" formatCode="#.00&quot; Yrs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u val="singleAccounting"/>
      <sz val="11"/>
      <color theme="1"/>
      <name val="Times New Roman"/>
      <family val="1"/>
    </font>
    <font>
      <sz val="11"/>
      <color rgb="FF0000FF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Inherit"/>
    </font>
    <font>
      <b/>
      <sz val="12"/>
      <color theme="1"/>
      <name val="Times New Roman"/>
      <family val="1"/>
    </font>
    <font>
      <sz val="11"/>
      <color theme="1"/>
      <name val="Inherit"/>
    </font>
    <font>
      <u/>
      <sz val="12"/>
      <color theme="1"/>
      <name val="Inherit"/>
    </font>
    <font>
      <sz val="7"/>
      <color theme="1"/>
      <name val="Times New Roman"/>
      <family val="1"/>
    </font>
    <font>
      <b/>
      <sz val="12"/>
      <color theme="1"/>
      <name val="Inherit"/>
    </font>
    <font>
      <b/>
      <sz val="11"/>
      <color theme="1"/>
      <name val="Calibri"/>
      <family val="2"/>
      <scheme val="minor"/>
    </font>
    <font>
      <b/>
      <sz val="10"/>
      <color rgb="FF555555"/>
      <name val="Arial"/>
      <family val="2"/>
    </font>
    <font>
      <sz val="10"/>
      <color rgb="FF555555"/>
      <name val="Arial"/>
      <family val="2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ont="1"/>
    <xf numFmtId="3" fontId="0" fillId="0" borderId="0" xfId="0" applyNumberFormat="1" applyFont="1"/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41" fontId="5" fillId="0" borderId="0" xfId="2" applyFont="1" applyFill="1"/>
    <xf numFmtId="0" fontId="5" fillId="0" borderId="0" xfId="0" applyFont="1" applyFill="1"/>
    <xf numFmtId="0" fontId="5" fillId="0" borderId="0" xfId="0" applyFont="1"/>
    <xf numFmtId="0" fontId="6" fillId="2" borderId="0" xfId="0" applyFont="1" applyFill="1"/>
    <xf numFmtId="0" fontId="4" fillId="2" borderId="0" xfId="0" applyFont="1" applyFill="1"/>
    <xf numFmtId="0" fontId="7" fillId="0" borderId="0" xfId="0" applyFont="1"/>
    <xf numFmtId="0" fontId="8" fillId="0" borderId="0" xfId="0" applyFont="1"/>
    <xf numFmtId="0" fontId="9" fillId="3" borderId="1" xfId="0" applyFont="1" applyFill="1" applyBorder="1"/>
    <xf numFmtId="0" fontId="5" fillId="3" borderId="2" xfId="0" applyFont="1" applyFill="1" applyBorder="1"/>
    <xf numFmtId="165" fontId="9" fillId="3" borderId="3" xfId="0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7" xfId="0" applyFont="1" applyFill="1" applyBorder="1"/>
    <xf numFmtId="0" fontId="4" fillId="0" borderId="8" xfId="0" applyFont="1" applyBorder="1"/>
    <xf numFmtId="0" fontId="4" fillId="0" borderId="0" xfId="0" applyFont="1" applyBorder="1"/>
    <xf numFmtId="166" fontId="4" fillId="0" borderId="9" xfId="0" applyNumberFormat="1" applyFont="1" applyBorder="1" applyAlignment="1">
      <alignment horizontal="center"/>
    </xf>
    <xf numFmtId="0" fontId="4" fillId="3" borderId="0" xfId="0" applyFont="1" applyFill="1" applyBorder="1"/>
    <xf numFmtId="0" fontId="4" fillId="0" borderId="8" xfId="0" applyFont="1" applyBorder="1" applyAlignment="1">
      <alignment horizontal="left" indent="1"/>
    </xf>
    <xf numFmtId="167" fontId="4" fillId="0" borderId="10" xfId="1" applyNumberFormat="1" applyFont="1" applyBorder="1"/>
    <xf numFmtId="0" fontId="4" fillId="0" borderId="9" xfId="0" applyFont="1" applyBorder="1"/>
    <xf numFmtId="0" fontId="3" fillId="0" borderId="8" xfId="0" applyFont="1" applyBorder="1" applyAlignment="1">
      <alignment horizontal="left" indent="1"/>
    </xf>
    <xf numFmtId="0" fontId="3" fillId="0" borderId="0" xfId="0" applyFont="1" applyBorder="1"/>
    <xf numFmtId="41" fontId="3" fillId="0" borderId="3" xfId="2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0" xfId="0" applyFont="1" applyBorder="1"/>
    <xf numFmtId="0" fontId="3" fillId="3" borderId="6" xfId="0" applyFont="1" applyFill="1" applyBorder="1"/>
    <xf numFmtId="0" fontId="3" fillId="3" borderId="8" xfId="0" applyFont="1" applyFill="1" applyBorder="1" applyAlignment="1">
      <alignment horizontal="left"/>
    </xf>
    <xf numFmtId="0" fontId="4" fillId="3" borderId="10" xfId="0" applyFont="1" applyFill="1" applyBorder="1"/>
    <xf numFmtId="0" fontId="4" fillId="0" borderId="0" xfId="0" applyFont="1" applyFill="1" applyBorder="1"/>
    <xf numFmtId="0" fontId="3" fillId="0" borderId="8" xfId="0" applyFont="1" applyFill="1" applyBorder="1" applyAlignment="1">
      <alignment horizontal="left"/>
    </xf>
    <xf numFmtId="0" fontId="3" fillId="0" borderId="0" xfId="0" applyFont="1" applyFill="1" applyBorder="1"/>
    <xf numFmtId="9" fontId="5" fillId="0" borderId="0" xfId="3" applyFont="1" applyFill="1" applyBorder="1"/>
    <xf numFmtId="0" fontId="4" fillId="0" borderId="10" xfId="0" applyFont="1" applyFill="1" applyBorder="1"/>
    <xf numFmtId="0" fontId="4" fillId="0" borderId="8" xfId="0" applyFont="1" applyBorder="1" applyAlignment="1">
      <alignment horizontal="left" indent="2"/>
    </xf>
    <xf numFmtId="41" fontId="10" fillId="0" borderId="10" xfId="2" applyFont="1" applyBorder="1"/>
    <xf numFmtId="167" fontId="11" fillId="0" borderId="0" xfId="1" applyNumberFormat="1" applyFont="1"/>
    <xf numFmtId="168" fontId="4" fillId="0" borderId="0" xfId="0" applyNumberFormat="1" applyFont="1" applyBorder="1" applyAlignment="1">
      <alignment horizontal="left"/>
    </xf>
    <xf numFmtId="0" fontId="4" fillId="0" borderId="8" xfId="0" applyFont="1" applyFill="1" applyBorder="1" applyAlignment="1">
      <alignment horizontal="left" indent="2"/>
    </xf>
    <xf numFmtId="169" fontId="4" fillId="0" borderId="0" xfId="0" applyNumberFormat="1" applyFont="1" applyFill="1" applyBorder="1" applyAlignment="1">
      <alignment horizontal="left"/>
    </xf>
    <xf numFmtId="167" fontId="4" fillId="0" borderId="10" xfId="1" applyNumberFormat="1" applyFont="1" applyFill="1" applyBorder="1"/>
    <xf numFmtId="168" fontId="4" fillId="0" borderId="0" xfId="0" applyNumberFormat="1" applyFont="1" applyFill="1" applyBorder="1" applyAlignment="1">
      <alignment horizontal="left"/>
    </xf>
    <xf numFmtId="0" fontId="4" fillId="3" borderId="6" xfId="0" applyFont="1" applyFill="1" applyBorder="1"/>
    <xf numFmtId="170" fontId="4" fillId="0" borderId="0" xfId="0" applyNumberFormat="1" applyFont="1" applyFill="1" applyBorder="1" applyAlignment="1">
      <alignment horizontal="left"/>
    </xf>
    <xf numFmtId="0" fontId="3" fillId="0" borderId="8" xfId="0" applyFont="1" applyBorder="1"/>
    <xf numFmtId="41" fontId="4" fillId="0" borderId="15" xfId="2" applyFont="1" applyBorder="1"/>
    <xf numFmtId="41" fontId="3" fillId="0" borderId="15" xfId="2" applyFont="1" applyBorder="1"/>
    <xf numFmtId="9" fontId="5" fillId="0" borderId="0" xfId="0" applyNumberFormat="1" applyFont="1" applyBorder="1" applyAlignment="1">
      <alignment horizontal="left"/>
    </xf>
    <xf numFmtId="41" fontId="4" fillId="0" borderId="16" xfId="2" applyFont="1" applyBorder="1"/>
    <xf numFmtId="41" fontId="3" fillId="0" borderId="16" xfId="2" applyFont="1" applyBorder="1"/>
    <xf numFmtId="0" fontId="3" fillId="3" borderId="8" xfId="0" applyFont="1" applyFill="1" applyBorder="1"/>
    <xf numFmtId="41" fontId="4" fillId="0" borderId="14" xfId="2" applyFont="1" applyBorder="1"/>
    <xf numFmtId="41" fontId="3" fillId="0" borderId="14" xfId="2" applyFont="1" applyBorder="1"/>
    <xf numFmtId="41" fontId="4" fillId="0" borderId="10" xfId="2" applyFont="1" applyBorder="1"/>
    <xf numFmtId="0" fontId="4" fillId="0" borderId="11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41" fontId="4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71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8" xfId="0" quotePrefix="1" applyFont="1" applyBorder="1" applyAlignment="1">
      <alignment horizontal="right" indent="1"/>
    </xf>
    <xf numFmtId="0" fontId="4" fillId="0" borderId="11" xfId="0" quotePrefix="1" applyFont="1" applyBorder="1" applyAlignment="1">
      <alignment horizontal="right" indent="1"/>
    </xf>
    <xf numFmtId="0" fontId="4" fillId="0" borderId="12" xfId="0" applyFont="1" applyBorder="1" applyAlignment="1">
      <alignment horizontal="left" indent="1"/>
    </xf>
    <xf numFmtId="0" fontId="5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 indent="1"/>
    </xf>
    <xf numFmtId="41" fontId="4" fillId="0" borderId="10" xfId="2" applyFont="1" applyFill="1" applyBorder="1"/>
    <xf numFmtId="0" fontId="9" fillId="3" borderId="4" xfId="0" applyFont="1" applyFill="1" applyBorder="1"/>
    <xf numFmtId="0" fontId="5" fillId="3" borderId="5" xfId="0" applyFont="1" applyFill="1" applyBorder="1"/>
    <xf numFmtId="165" fontId="12" fillId="3" borderId="7" xfId="0" quotePrefix="1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14" xfId="0" applyFont="1" applyFill="1" applyBorder="1"/>
    <xf numFmtId="41" fontId="3" fillId="4" borderId="14" xfId="2" applyFont="1" applyFill="1" applyBorder="1"/>
    <xf numFmtId="41" fontId="3" fillId="4" borderId="3" xfId="2" applyFont="1" applyFill="1" applyBorder="1"/>
    <xf numFmtId="164" fontId="0" fillId="0" borderId="0" xfId="0" applyNumberFormat="1"/>
    <xf numFmtId="164" fontId="0" fillId="0" borderId="0" xfId="2" applyNumberFormat="1" applyFont="1"/>
    <xf numFmtId="0" fontId="0" fillId="0" borderId="8" xfId="0" applyFont="1" applyBorder="1"/>
    <xf numFmtId="164" fontId="0" fillId="0" borderId="0" xfId="0" applyNumberFormat="1" applyBorder="1"/>
    <xf numFmtId="164" fontId="0" fillId="0" borderId="9" xfId="2" applyNumberFormat="1" applyFont="1" applyBorder="1"/>
    <xf numFmtId="0" fontId="15" fillId="5" borderId="8" xfId="0" applyFont="1" applyFill="1" applyBorder="1" applyAlignment="1">
      <alignment horizontal="justify" wrapText="1"/>
    </xf>
    <xf numFmtId="164" fontId="0" fillId="5" borderId="0" xfId="0" applyNumberFormat="1" applyFill="1" applyBorder="1"/>
    <xf numFmtId="164" fontId="0" fillId="5" borderId="9" xfId="2" applyNumberFormat="1" applyFont="1" applyFill="1" applyBorder="1"/>
    <xf numFmtId="0" fontId="14" fillId="0" borderId="8" xfId="0" applyFont="1" applyBorder="1" applyAlignment="1">
      <alignment horizontal="justify" wrapText="1"/>
    </xf>
    <xf numFmtId="0" fontId="13" fillId="0" borderId="8" xfId="0" applyFont="1" applyBorder="1" applyAlignment="1">
      <alignment horizontal="justify" wrapText="1"/>
    </xf>
    <xf numFmtId="164" fontId="20" fillId="5" borderId="0" xfId="0" applyNumberFormat="1" applyFont="1" applyFill="1" applyBorder="1"/>
    <xf numFmtId="164" fontId="20" fillId="5" borderId="9" xfId="2" applyNumberFormat="1" applyFont="1" applyFill="1" applyBorder="1"/>
    <xf numFmtId="0" fontId="13" fillId="0" borderId="8" xfId="0" applyFont="1" applyFill="1" applyBorder="1" applyAlignment="1">
      <alignment horizontal="justify" wrapText="1"/>
    </xf>
    <xf numFmtId="164" fontId="0" fillId="0" borderId="0" xfId="0" applyNumberFormat="1" applyFill="1" applyBorder="1"/>
    <xf numFmtId="164" fontId="0" fillId="0" borderId="9" xfId="2" applyNumberFormat="1" applyFont="1" applyFill="1" applyBorder="1"/>
    <xf numFmtId="0" fontId="14" fillId="0" borderId="8" xfId="0" quotePrefix="1" applyFont="1" applyBorder="1" applyAlignment="1">
      <alignment horizontal="justify" wrapText="1"/>
    </xf>
    <xf numFmtId="0" fontId="4" fillId="0" borderId="8" xfId="0" applyFont="1" applyBorder="1" applyAlignment="1">
      <alignment horizontal="justify" wrapText="1"/>
    </xf>
    <xf numFmtId="0" fontId="0" fillId="0" borderId="11" xfId="0" applyFont="1" applyBorder="1" applyAlignment="1">
      <alignment horizontal="center" wrapText="1"/>
    </xf>
    <xf numFmtId="164" fontId="0" fillId="0" borderId="12" xfId="0" applyNumberFormat="1" applyBorder="1"/>
    <xf numFmtId="164" fontId="0" fillId="0" borderId="13" xfId="2" applyNumberFormat="1" applyFont="1" applyBorder="1"/>
    <xf numFmtId="0" fontId="0" fillId="0" borderId="8" xfId="0" applyBorder="1"/>
    <xf numFmtId="0" fontId="22" fillId="0" borderId="8" xfId="0" applyFont="1" applyBorder="1"/>
    <xf numFmtId="0" fontId="22" fillId="0" borderId="0" xfId="0" applyFont="1" applyBorder="1"/>
    <xf numFmtId="0" fontId="22" fillId="0" borderId="8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21" fillId="5" borderId="8" xfId="0" applyFont="1" applyFill="1" applyBorder="1"/>
    <xf numFmtId="0" fontId="21" fillId="5" borderId="0" xfId="0" applyFont="1" applyFill="1" applyBorder="1"/>
    <xf numFmtId="164" fontId="0" fillId="0" borderId="9" xfId="0" applyNumberFormat="1" applyBorder="1"/>
    <xf numFmtId="164" fontId="0" fillId="5" borderId="9" xfId="0" applyNumberFormat="1" applyFill="1" applyBorder="1"/>
    <xf numFmtId="164" fontId="0" fillId="0" borderId="13" xfId="0" applyNumberFormat="1" applyBorder="1"/>
    <xf numFmtId="0" fontId="22" fillId="0" borderId="0" xfId="0" applyFont="1" applyFill="1" applyBorder="1"/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41" fontId="0" fillId="0" borderId="18" xfId="2" applyFont="1" applyBorder="1" applyAlignment="1">
      <alignment vertical="top" wrapText="1"/>
    </xf>
    <xf numFmtId="41" fontId="0" fillId="0" borderId="20" xfId="2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41" fontId="0" fillId="0" borderId="0" xfId="2" applyFont="1"/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23" fillId="7" borderId="0" xfId="0" applyFont="1" applyFill="1"/>
    <xf numFmtId="41" fontId="0" fillId="7" borderId="0" xfId="2" applyFont="1" applyFill="1"/>
    <xf numFmtId="0" fontId="0" fillId="7" borderId="0" xfId="0" applyFill="1"/>
    <xf numFmtId="41" fontId="0" fillId="0" borderId="0" xfId="0" applyNumberFormat="1"/>
    <xf numFmtId="0" fontId="23" fillId="7" borderId="4" xfId="0" applyFont="1" applyFill="1" applyBorder="1"/>
    <xf numFmtId="0" fontId="0" fillId="0" borderId="6" xfId="0" applyBorder="1"/>
    <xf numFmtId="0" fontId="0" fillId="0" borderId="9" xfId="0" applyBorder="1"/>
    <xf numFmtId="41" fontId="0" fillId="0" borderId="9" xfId="2" applyFont="1" applyBorder="1"/>
    <xf numFmtId="41" fontId="0" fillId="0" borderId="9" xfId="0" applyNumberFormat="1" applyBorder="1"/>
    <xf numFmtId="41" fontId="0" fillId="0" borderId="13" xfId="0" applyNumberFormat="1" applyBorder="1"/>
    <xf numFmtId="0" fontId="0" fillId="7" borderId="6" xfId="0" applyFill="1" applyBorder="1"/>
    <xf numFmtId="0" fontId="23" fillId="7" borderId="0" xfId="0" applyFont="1" applyFill="1" applyAlignment="1">
      <alignment horizontal="justify"/>
    </xf>
    <xf numFmtId="0" fontId="23" fillId="7" borderId="4" xfId="0" applyFont="1" applyFill="1" applyBorder="1" applyAlignment="1">
      <alignment horizontal="justify"/>
    </xf>
    <xf numFmtId="41" fontId="0" fillId="0" borderId="0" xfId="2" applyFont="1" applyFill="1" applyBorder="1" applyAlignment="1">
      <alignment vertical="top" wrapText="1"/>
    </xf>
    <xf numFmtId="41" fontId="0" fillId="0" borderId="18" xfId="2" applyFont="1" applyBorder="1" applyAlignment="1">
      <alignment horizontal="justify" vertical="top" wrapText="1"/>
    </xf>
    <xf numFmtId="41" fontId="0" fillId="0" borderId="20" xfId="2" applyFont="1" applyBorder="1" applyAlignment="1">
      <alignment horizontal="justify" vertical="top" wrapText="1"/>
    </xf>
    <xf numFmtId="41" fontId="0" fillId="0" borderId="0" xfId="2" applyFont="1" applyBorder="1"/>
    <xf numFmtId="0" fontId="0" fillId="0" borderId="0" xfId="0" applyBorder="1" applyAlignment="1">
      <alignment vertical="top" wrapText="1"/>
    </xf>
    <xf numFmtId="41" fontId="0" fillId="0" borderId="0" xfId="0" applyNumberFormat="1" applyBorder="1"/>
    <xf numFmtId="0" fontId="0" fillId="0" borderId="8" xfId="0" applyFill="1" applyBorder="1"/>
    <xf numFmtId="41" fontId="0" fillId="0" borderId="9" xfId="0" applyNumberFormat="1" applyFill="1" applyBorder="1"/>
    <xf numFmtId="0" fontId="0" fillId="0" borderId="11" xfId="0" applyFill="1" applyBorder="1"/>
    <xf numFmtId="41" fontId="0" fillId="0" borderId="13" xfId="0" applyNumberFormat="1" applyFill="1" applyBorder="1"/>
    <xf numFmtId="41" fontId="0" fillId="0" borderId="13" xfId="2" applyFont="1" applyBorder="1"/>
    <xf numFmtId="0" fontId="0" fillId="6" borderId="11" xfId="0" applyFill="1" applyBorder="1"/>
    <xf numFmtId="41" fontId="0" fillId="6" borderId="13" xfId="2" applyFont="1" applyFill="1" applyBorder="1"/>
    <xf numFmtId="0" fontId="0" fillId="0" borderId="0" xfId="0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" xfId="0" applyFont="1" applyBorder="1"/>
    <xf numFmtId="0" fontId="20" fillId="0" borderId="2" xfId="0" applyFont="1" applyBorder="1" applyAlignment="1">
      <alignment horizontal="center"/>
    </xf>
    <xf numFmtId="41" fontId="20" fillId="0" borderId="22" xfId="2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1" fontId="0" fillId="0" borderId="25" xfId="2" applyFont="1" applyBorder="1"/>
    <xf numFmtId="0" fontId="20" fillId="0" borderId="1" xfId="0" applyFont="1" applyBorder="1" applyAlignment="1">
      <alignment horizontal="center"/>
    </xf>
    <xf numFmtId="41" fontId="20" fillId="0" borderId="22" xfId="2" applyFont="1" applyBorder="1" applyAlignment="1">
      <alignment horizontal="center"/>
    </xf>
    <xf numFmtId="41" fontId="0" fillId="0" borderId="0" xfId="2" applyFont="1" applyFill="1" applyBorder="1"/>
    <xf numFmtId="0" fontId="0" fillId="0" borderId="0" xfId="0" applyFill="1" applyBorder="1" applyAlignment="1">
      <alignment horizontal="left"/>
    </xf>
    <xf numFmtId="0" fontId="0" fillId="0" borderId="0" xfId="0" quotePrefix="1" applyFill="1" applyBorder="1"/>
    <xf numFmtId="0" fontId="0" fillId="9" borderId="0" xfId="0" applyFill="1" applyBorder="1"/>
    <xf numFmtId="0" fontId="0" fillId="8" borderId="0" xfId="0" applyFill="1" applyBorder="1" applyAlignment="1">
      <alignment horizontal="center"/>
    </xf>
    <xf numFmtId="0" fontId="0" fillId="10" borderId="0" xfId="0" applyFill="1" applyBorder="1"/>
    <xf numFmtId="0" fontId="20" fillId="8" borderId="26" xfId="0" applyFont="1" applyFill="1" applyBorder="1" applyAlignment="1">
      <alignment horizontal="center"/>
    </xf>
    <xf numFmtId="41" fontId="20" fillId="8" borderId="26" xfId="2" applyFont="1" applyFill="1" applyBorder="1" applyAlignment="1">
      <alignment horizontal="center"/>
    </xf>
    <xf numFmtId="0" fontId="0" fillId="0" borderId="27" xfId="0" applyFill="1" applyBorder="1"/>
    <xf numFmtId="41" fontId="0" fillId="0" borderId="27" xfId="2" applyFont="1" applyFill="1" applyBorder="1"/>
    <xf numFmtId="0" fontId="0" fillId="0" borderId="28" xfId="0" applyFill="1" applyBorder="1"/>
    <xf numFmtId="0" fontId="23" fillId="0" borderId="28" xfId="0" applyFont="1" applyFill="1" applyBorder="1"/>
    <xf numFmtId="41" fontId="0" fillId="0" borderId="28" xfId="2" applyFont="1" applyFill="1" applyBorder="1"/>
    <xf numFmtId="41" fontId="0" fillId="0" borderId="28" xfId="0" applyNumberFormat="1" applyFill="1" applyBorder="1"/>
    <xf numFmtId="41" fontId="0" fillId="0" borderId="27" xfId="0" applyNumberFormat="1" applyFill="1" applyBorder="1"/>
    <xf numFmtId="0" fontId="0" fillId="0" borderId="26" xfId="0" applyFill="1" applyBorder="1"/>
    <xf numFmtId="0" fontId="23" fillId="0" borderId="26" xfId="0" applyFont="1" applyFill="1" applyBorder="1" applyAlignment="1">
      <alignment horizontal="justify"/>
    </xf>
    <xf numFmtId="41" fontId="0" fillId="0" borderId="26" xfId="2" applyFont="1" applyFill="1" applyBorder="1"/>
    <xf numFmtId="0" fontId="23" fillId="0" borderId="26" xfId="0" applyFont="1" applyFill="1" applyBorder="1"/>
    <xf numFmtId="0" fontId="0" fillId="10" borderId="21" xfId="0" applyFill="1" applyBorder="1"/>
    <xf numFmtId="41" fontId="0" fillId="10" borderId="21" xfId="2" applyFont="1" applyFill="1" applyBorder="1"/>
    <xf numFmtId="41" fontId="0" fillId="10" borderId="21" xfId="0" applyNumberFormat="1" applyFill="1" applyBorder="1"/>
    <xf numFmtId="167" fontId="4" fillId="0" borderId="0" xfId="1" applyNumberFormat="1" applyFont="1" applyFill="1" applyBorder="1"/>
    <xf numFmtId="165" fontId="9" fillId="3" borderId="29" xfId="0" applyNumberFormat="1" applyFont="1" applyFill="1" applyBorder="1" applyAlignment="1">
      <alignment horizontal="center"/>
    </xf>
    <xf numFmtId="165" fontId="12" fillId="3" borderId="30" xfId="0" quotePrefix="1" applyNumberFormat="1" applyFont="1" applyFill="1" applyBorder="1" applyAlignment="1">
      <alignment horizontal="center"/>
    </xf>
    <xf numFmtId="0" fontId="4" fillId="3" borderId="30" xfId="0" applyFont="1" applyFill="1" applyBorder="1"/>
    <xf numFmtId="167" fontId="4" fillId="0" borderId="31" xfId="1" applyNumberFormat="1" applyFont="1" applyBorder="1"/>
    <xf numFmtId="41" fontId="3" fillId="0" borderId="29" xfId="2" applyFont="1" applyBorder="1"/>
    <xf numFmtId="0" fontId="4" fillId="0" borderId="31" xfId="0" applyFont="1" applyBorder="1"/>
    <xf numFmtId="0" fontId="4" fillId="3" borderId="31" xfId="0" applyFont="1" applyFill="1" applyBorder="1"/>
    <xf numFmtId="41" fontId="3" fillId="4" borderId="32" xfId="2" applyFont="1" applyFill="1" applyBorder="1"/>
    <xf numFmtId="0" fontId="4" fillId="0" borderId="31" xfId="0" applyFont="1" applyFill="1" applyBorder="1"/>
    <xf numFmtId="41" fontId="10" fillId="0" borderId="31" xfId="2" applyFont="1" applyBorder="1"/>
    <xf numFmtId="41" fontId="3" fillId="4" borderId="29" xfId="2" applyFont="1" applyFill="1" applyBorder="1"/>
    <xf numFmtId="167" fontId="4" fillId="0" borderId="31" xfId="1" applyNumberFormat="1" applyFont="1" applyFill="1" applyBorder="1"/>
    <xf numFmtId="41" fontId="3" fillId="0" borderId="33" xfId="2" applyFont="1" applyBorder="1"/>
    <xf numFmtId="41" fontId="3" fillId="0" borderId="34" xfId="2" applyFont="1" applyBorder="1"/>
    <xf numFmtId="41" fontId="3" fillId="0" borderId="32" xfId="2" applyFont="1" applyBorder="1"/>
    <xf numFmtId="41" fontId="4" fillId="0" borderId="31" xfId="2" applyFont="1" applyBorder="1"/>
    <xf numFmtId="167" fontId="0" fillId="0" borderId="0" xfId="0" applyNumberFormat="1"/>
    <xf numFmtId="41" fontId="4" fillId="0" borderId="12" xfId="2" applyFont="1" applyFill="1" applyBorder="1" applyAlignment="1">
      <alignment horizontal="center"/>
    </xf>
    <xf numFmtId="172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23" fillId="6" borderId="0" xfId="0" applyFont="1" applyFill="1" applyAlignment="1">
      <alignment horizontal="left"/>
    </xf>
    <xf numFmtId="0" fontId="20" fillId="9" borderId="0" xfId="0" applyFont="1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1">
    <dxf>
      <font>
        <b/>
        <i val="0"/>
      </font>
      <fill>
        <patternFill patternType="solid">
          <fgColor auto="1"/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43</xdr:row>
      <xdr:rowOff>0</xdr:rowOff>
    </xdr:from>
    <xdr:to>
      <xdr:col>8</xdr:col>
      <xdr:colOff>342900</xdr:colOff>
      <xdr:row>45</xdr:row>
      <xdr:rowOff>114300</xdr:rowOff>
    </xdr:to>
    <xdr:pic>
      <xdr:nvPicPr>
        <xdr:cNvPr id="3073" name="Picture 1" descr="http://study.com/cimages/multimages/16/payback_period_even_cash_flows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8724900"/>
          <a:ext cx="3333750" cy="495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1</xdr:rowOff>
    </xdr:from>
    <xdr:to>
      <xdr:col>9</xdr:col>
      <xdr:colOff>1083623</xdr:colOff>
      <xdr:row>49</xdr:row>
      <xdr:rowOff>1</xdr:rowOff>
    </xdr:to>
    <xdr:pic>
      <xdr:nvPicPr>
        <xdr:cNvPr id="3075" name="Picture 3" descr="http://latex.codecogs.com/gif.latex?%5Cfn_jvn%20%5CLARGE%20%5Ctext%7BBreak%20Even%20%3D%20Total%20Fixed%20Costs%7D%5C%20%5Cdiv%5C%20%5Cleft%20%28%20%5Cfrac%7B%5Ctext%7BTotal%20Sales%7D%20-%5Ctext%7BTotal%20Variable%20Costs%7D%7D%7B%5Ctext%7BTotal%20Sales%7D%7D%20%5Cright%2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0" y="9296401"/>
          <a:ext cx="5437909" cy="381000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29</xdr:col>
      <xdr:colOff>245110</xdr:colOff>
      <xdr:row>21</xdr:row>
      <xdr:rowOff>117475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0450" y="0"/>
          <a:ext cx="5731510" cy="429895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29</xdr:col>
      <xdr:colOff>245110</xdr:colOff>
      <xdr:row>44</xdr:row>
      <xdr:rowOff>165100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0450" y="4581525"/>
          <a:ext cx="5731510" cy="4298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ownloads/120628%20Phuket%20Beach%20Hotel%20Kel2%20MMBM23%20-%20Revis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t"/>
      <sheetName val="Beach"/>
      <sheetName val="Bundled"/>
      <sheetName val="12YR"/>
      <sheetName val="Sheet1"/>
      <sheetName val="Sheet2"/>
    </sheetNames>
    <sheetDataSet>
      <sheetData sheetId="0" refreshError="1"/>
      <sheetData sheetId="1" refreshError="1"/>
      <sheetData sheetId="2">
        <row r="37">
          <cell r="AB37">
            <v>0.1075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7" workbookViewId="0">
      <selection activeCell="D8" sqref="D8"/>
    </sheetView>
  </sheetViews>
  <sheetFormatPr defaultRowHeight="15"/>
  <cols>
    <col min="1" max="9" width="20.5703125" customWidth="1"/>
  </cols>
  <sheetData>
    <row r="1" spans="1:9">
      <c r="A1" s="1"/>
      <c r="B1" s="1" t="s">
        <v>16</v>
      </c>
      <c r="C1" s="1" t="s">
        <v>0</v>
      </c>
      <c r="D1" s="2" t="s">
        <v>1</v>
      </c>
      <c r="E1" s="2" t="s">
        <v>2</v>
      </c>
      <c r="F1" s="2" t="s">
        <v>3</v>
      </c>
      <c r="G1" s="4" t="s">
        <v>4</v>
      </c>
      <c r="H1" s="4" t="s">
        <v>5</v>
      </c>
      <c r="I1" s="4" t="s">
        <v>6</v>
      </c>
    </row>
    <row r="2" spans="1:9">
      <c r="A2" s="2" t="s">
        <v>7</v>
      </c>
      <c r="B2" s="1"/>
      <c r="C2" s="1"/>
      <c r="D2" s="3">
        <v>6810000</v>
      </c>
      <c r="E2" s="3">
        <v>3714000</v>
      </c>
      <c r="F2" s="3">
        <v>4607000</v>
      </c>
      <c r="G2" s="3">
        <v>8136000</v>
      </c>
      <c r="H2" s="3">
        <v>11164000</v>
      </c>
      <c r="I2" s="3">
        <v>3640000</v>
      </c>
    </row>
    <row r="3" spans="1:9">
      <c r="A3" s="2" t="s">
        <v>8</v>
      </c>
      <c r="B3" s="1"/>
      <c r="C3" s="1"/>
      <c r="D3" s="3">
        <v>1430000</v>
      </c>
      <c r="E3" s="2"/>
      <c r="F3" s="1"/>
      <c r="G3" s="2"/>
      <c r="H3" s="2"/>
      <c r="I3" s="2"/>
    </row>
    <row r="4" spans="1:9">
      <c r="A4" s="2" t="s">
        <v>9</v>
      </c>
      <c r="B4" s="1"/>
      <c r="C4" s="1"/>
      <c r="D4" s="3">
        <v>2800000</v>
      </c>
      <c r="E4" s="3">
        <v>2100000</v>
      </c>
      <c r="F4" s="2"/>
      <c r="G4" s="2"/>
      <c r="H4" s="2"/>
      <c r="I4" s="2"/>
    </row>
    <row r="5" spans="1:9">
      <c r="A5" s="1"/>
      <c r="B5" s="1"/>
      <c r="C5" s="1"/>
      <c r="D5" s="1"/>
      <c r="E5" s="1"/>
      <c r="F5" s="1"/>
      <c r="G5" s="1"/>
      <c r="H5" s="1"/>
      <c r="I5" s="2"/>
    </row>
    <row r="6" spans="1:9">
      <c r="A6" s="2" t="s">
        <v>10</v>
      </c>
      <c r="B6" s="1"/>
      <c r="C6" s="1"/>
      <c r="D6" s="3">
        <v>11040000</v>
      </c>
      <c r="E6" s="3">
        <v>5814000</v>
      </c>
      <c r="F6" s="1"/>
      <c r="G6" s="2"/>
      <c r="H6" s="2"/>
      <c r="I6" s="2"/>
    </row>
    <row r="7" spans="1:9">
      <c r="A7" s="2"/>
      <c r="B7" s="1"/>
      <c r="C7" s="1"/>
      <c r="D7" s="2"/>
      <c r="E7" s="2"/>
      <c r="F7" s="2"/>
      <c r="G7" s="2"/>
      <c r="H7" s="2"/>
      <c r="I7" s="2"/>
    </row>
    <row r="8" spans="1:9">
      <c r="A8" s="2" t="s">
        <v>11</v>
      </c>
      <c r="B8" s="1"/>
      <c r="C8" s="1"/>
      <c r="D8" s="3">
        <v>8525000</v>
      </c>
      <c r="E8" s="3">
        <v>3110500</v>
      </c>
      <c r="F8" s="3">
        <v>4700000</v>
      </c>
      <c r="G8" s="3">
        <v>4950000</v>
      </c>
      <c r="H8" s="3">
        <v>9492000</v>
      </c>
      <c r="I8" s="2"/>
    </row>
    <row r="9" spans="1:9">
      <c r="A9" s="2" t="s">
        <v>12</v>
      </c>
      <c r="B9" s="1"/>
      <c r="C9" s="1"/>
      <c r="D9" s="3">
        <v>315000</v>
      </c>
      <c r="E9" s="3">
        <v>1130000</v>
      </c>
      <c r="F9" s="3">
        <v>1055000</v>
      </c>
      <c r="G9" s="3">
        <v>1055000</v>
      </c>
      <c r="H9" s="3">
        <v>2859000</v>
      </c>
      <c r="I9" s="2"/>
    </row>
    <row r="10" spans="1:9">
      <c r="A10" s="2" t="s">
        <v>13</v>
      </c>
      <c r="B10" s="1"/>
      <c r="C10" s="1"/>
      <c r="D10" s="3">
        <v>2500000</v>
      </c>
      <c r="E10" s="3">
        <v>3500000</v>
      </c>
      <c r="F10" s="1"/>
      <c r="G10" s="1"/>
      <c r="H10" s="2"/>
      <c r="I10" s="2"/>
    </row>
    <row r="11" spans="1:9">
      <c r="A11" s="2" t="s">
        <v>14</v>
      </c>
      <c r="B11" s="1"/>
      <c r="C11" s="1"/>
      <c r="D11" s="3">
        <v>11340000</v>
      </c>
      <c r="E11" s="3">
        <v>7740500</v>
      </c>
      <c r="F11" s="3">
        <v>5755000</v>
      </c>
      <c r="G11" s="3">
        <v>6005000</v>
      </c>
      <c r="H11" s="1"/>
      <c r="I11" s="2"/>
    </row>
    <row r="12" spans="1:9">
      <c r="A12" s="2"/>
      <c r="B12" s="1"/>
      <c r="C12" s="1"/>
      <c r="D12" s="2"/>
      <c r="E12" s="2"/>
      <c r="F12" s="2"/>
      <c r="G12" s="2"/>
      <c r="H12" s="2"/>
      <c r="I12" s="2"/>
    </row>
    <row r="13" spans="1:9">
      <c r="A13" s="2" t="s">
        <v>15</v>
      </c>
      <c r="B13" s="1"/>
      <c r="C13" s="1"/>
      <c r="D13" s="3">
        <v>-300000</v>
      </c>
      <c r="E13" s="3">
        <v>-1926500</v>
      </c>
      <c r="F13" s="3">
        <v>-1148000</v>
      </c>
      <c r="G13" s="3">
        <v>2131000</v>
      </c>
      <c r="H13" s="3">
        <v>-1187000</v>
      </c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1"/>
    </row>
    <row r="15" spans="1:9">
      <c r="A15" s="2"/>
      <c r="B15" s="2"/>
      <c r="C15" s="2"/>
      <c r="D15" s="2"/>
      <c r="E15" s="2"/>
      <c r="F15" s="2"/>
      <c r="G15" s="2"/>
      <c r="H15" s="2"/>
      <c r="I1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E16" sqref="E16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2.710937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4</v>
      </c>
      <c r="C3" s="4" t="s">
        <v>302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29</v>
      </c>
      <c r="F11" s="204">
        <f>C11*E11</f>
        <v>145000</v>
      </c>
      <c r="G11" s="204">
        <f>D11*E11</f>
        <v>725000</v>
      </c>
      <c r="H11" s="204">
        <f>G11-F11</f>
        <v>580000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81</v>
      </c>
      <c r="F12" s="204">
        <f t="shared" ref="F12:F15" si="0">C12*E12</f>
        <v>729000</v>
      </c>
      <c r="G12" s="204">
        <f t="shared" ref="G12:G15" si="1">D12*E12</f>
        <v>2430000</v>
      </c>
      <c r="H12" s="204">
        <f t="shared" ref="H12:H15" si="2">G12-F12</f>
        <v>1701000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10</v>
      </c>
      <c r="F13" s="204">
        <f t="shared" si="0"/>
        <v>188750</v>
      </c>
      <c r="G13" s="204">
        <f t="shared" si="1"/>
        <v>350000</v>
      </c>
      <c r="H13" s="204">
        <f t="shared" si="2"/>
        <v>161250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109</v>
      </c>
      <c r="F14" s="204">
        <f t="shared" si="0"/>
        <v>607675</v>
      </c>
      <c r="G14" s="204">
        <f t="shared" si="1"/>
        <v>2725000</v>
      </c>
      <c r="H14" s="204">
        <f t="shared" si="2"/>
        <v>2117325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52</v>
      </c>
      <c r="F15" s="204">
        <f t="shared" si="0"/>
        <v>304200</v>
      </c>
      <c r="G15" s="204">
        <f t="shared" si="1"/>
        <v>1300000</v>
      </c>
      <c r="H15" s="204">
        <f t="shared" si="2"/>
        <v>995800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1</v>
      </c>
      <c r="F19" s="204">
        <f>C19*E19</f>
        <v>4550</v>
      </c>
      <c r="G19" s="204">
        <f t="shared" ref="G19" si="3">D19*E19</f>
        <v>25000</v>
      </c>
      <c r="H19" s="204">
        <f>G19-F19</f>
        <v>20450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5</v>
      </c>
      <c r="F23" s="204">
        <f t="shared" ref="F23:F26" si="4">C23*E23</f>
        <v>70500</v>
      </c>
      <c r="G23" s="204">
        <f t="shared" ref="G23:G26" si="5">D23*E23</f>
        <v>145000</v>
      </c>
      <c r="H23" s="204">
        <f t="shared" ref="H23:H26" si="6">G23-F23</f>
        <v>74500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45</v>
      </c>
      <c r="F24" s="204">
        <f t="shared" si="4"/>
        <v>544500</v>
      </c>
      <c r="G24" s="204">
        <f t="shared" si="5"/>
        <v>1305000</v>
      </c>
      <c r="H24" s="204">
        <f t="shared" si="6"/>
        <v>760500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24</v>
      </c>
      <c r="F25" s="204">
        <f t="shared" si="4"/>
        <v>302400</v>
      </c>
      <c r="G25" s="204">
        <f t="shared" si="5"/>
        <v>696000</v>
      </c>
      <c r="H25" s="204">
        <f t="shared" si="6"/>
        <v>393600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1</v>
      </c>
      <c r="F26" s="204">
        <f t="shared" si="4"/>
        <v>6600</v>
      </c>
      <c r="G26" s="204">
        <f t="shared" si="5"/>
        <v>29000</v>
      </c>
      <c r="H26" s="204">
        <f t="shared" si="6"/>
        <v>22400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4</v>
      </c>
      <c r="F30" s="204">
        <f t="shared" ref="F30:F35" si="7">C30*E30</f>
        <v>44800</v>
      </c>
      <c r="G30" s="204">
        <f t="shared" ref="G30:G35" si="8">D30*E30</f>
        <v>116000</v>
      </c>
      <c r="H30" s="204">
        <f t="shared" ref="H30:H35" si="9">G30-F30</f>
        <v>71200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0</v>
      </c>
      <c r="F31" s="204">
        <f t="shared" si="7"/>
        <v>0</v>
      </c>
      <c r="G31" s="204">
        <f t="shared" si="8"/>
        <v>0</v>
      </c>
      <c r="H31" s="204">
        <f t="shared" si="9"/>
        <v>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5</v>
      </c>
      <c r="F32" s="204">
        <f t="shared" si="7"/>
        <v>40000</v>
      </c>
      <c r="G32" s="204">
        <f t="shared" si="8"/>
        <v>145000</v>
      </c>
      <c r="H32" s="204">
        <f t="shared" si="9"/>
        <v>105000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2</v>
      </c>
      <c r="F33" s="204">
        <f t="shared" si="7"/>
        <v>16000</v>
      </c>
      <c r="G33" s="204">
        <f t="shared" si="8"/>
        <v>58000</v>
      </c>
      <c r="H33" s="204">
        <f t="shared" si="9"/>
        <v>42000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1</v>
      </c>
      <c r="F34" s="204">
        <f t="shared" si="7"/>
        <v>10500</v>
      </c>
      <c r="G34" s="204">
        <f t="shared" si="8"/>
        <v>29000</v>
      </c>
      <c r="H34" s="204">
        <f t="shared" si="9"/>
        <v>18500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0</v>
      </c>
      <c r="F35" s="204">
        <f t="shared" si="7"/>
        <v>0</v>
      </c>
      <c r="G35" s="204">
        <f t="shared" si="8"/>
        <v>0</v>
      </c>
      <c r="H35" s="204">
        <f t="shared" si="9"/>
        <v>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3014475</v>
      </c>
      <c r="G37" s="212">
        <f>SUM(G11:G36)</f>
        <v>10078000</v>
      </c>
      <c r="H37" s="212">
        <f>G37-F37</f>
        <v>7063525</v>
      </c>
    </row>
  </sheetData>
  <mergeCells count="1"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75" zoomScaleNormal="75" workbookViewId="0">
      <selection activeCell="E16" sqref="E16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2.14062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5</v>
      </c>
      <c r="C3" s="4" t="s">
        <v>304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27</v>
      </c>
      <c r="F11" s="204">
        <f>C11*E11</f>
        <v>135000</v>
      </c>
      <c r="G11" s="204">
        <f>D11*E11</f>
        <v>675000</v>
      </c>
      <c r="H11" s="204">
        <f>G11-F11</f>
        <v>540000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78</v>
      </c>
      <c r="F12" s="204">
        <f t="shared" ref="F12:F15" si="0">C12*E12</f>
        <v>702000</v>
      </c>
      <c r="G12" s="204">
        <f t="shared" ref="G12:G15" si="1">D12*E12</f>
        <v>2340000</v>
      </c>
      <c r="H12" s="204">
        <f t="shared" ref="H12:H15" si="2">G12-F12</f>
        <v>1638000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31</v>
      </c>
      <c r="F13" s="204">
        <f t="shared" si="0"/>
        <v>585125</v>
      </c>
      <c r="G13" s="204">
        <f t="shared" si="1"/>
        <v>1085000</v>
      </c>
      <c r="H13" s="204">
        <f t="shared" si="2"/>
        <v>499875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117</v>
      </c>
      <c r="F14" s="204">
        <f t="shared" si="0"/>
        <v>652275</v>
      </c>
      <c r="G14" s="204">
        <f t="shared" si="1"/>
        <v>2925000</v>
      </c>
      <c r="H14" s="204">
        <f t="shared" si="2"/>
        <v>2272725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48</v>
      </c>
      <c r="F15" s="204">
        <f t="shared" si="0"/>
        <v>280800</v>
      </c>
      <c r="G15" s="204">
        <f t="shared" si="1"/>
        <v>1200000</v>
      </c>
      <c r="H15" s="204">
        <f t="shared" si="2"/>
        <v>919200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3</v>
      </c>
      <c r="F19" s="204">
        <f>C19*E19</f>
        <v>13650</v>
      </c>
      <c r="G19" s="204">
        <f t="shared" ref="G19" si="3">D19*E19</f>
        <v>75000</v>
      </c>
      <c r="H19" s="204">
        <f>G19-F19</f>
        <v>61350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13</v>
      </c>
      <c r="F23" s="204">
        <f t="shared" ref="F23:F26" si="4">C23*E23</f>
        <v>183300</v>
      </c>
      <c r="G23" s="204">
        <f t="shared" ref="G23:G26" si="5">D23*E23</f>
        <v>377000</v>
      </c>
      <c r="H23" s="204">
        <f t="shared" ref="H23:H26" si="6">G23-F23</f>
        <v>193700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46</v>
      </c>
      <c r="F24" s="204">
        <f t="shared" si="4"/>
        <v>556600</v>
      </c>
      <c r="G24" s="204">
        <f t="shared" si="5"/>
        <v>1334000</v>
      </c>
      <c r="H24" s="204">
        <f t="shared" si="6"/>
        <v>777400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37</v>
      </c>
      <c r="F25" s="204">
        <f t="shared" si="4"/>
        <v>466200</v>
      </c>
      <c r="G25" s="204">
        <f t="shared" si="5"/>
        <v>1073000</v>
      </c>
      <c r="H25" s="204">
        <f t="shared" si="6"/>
        <v>606800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1</v>
      </c>
      <c r="F26" s="204">
        <f t="shared" si="4"/>
        <v>6600</v>
      </c>
      <c r="G26" s="204">
        <f t="shared" si="5"/>
        <v>29000</v>
      </c>
      <c r="H26" s="204">
        <f t="shared" si="6"/>
        <v>22400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4</v>
      </c>
      <c r="F30" s="204">
        <f t="shared" ref="F30:F35" si="7">C30*E30</f>
        <v>44800</v>
      </c>
      <c r="G30" s="204">
        <f t="shared" ref="G30:G35" si="8">D30*E30</f>
        <v>116000</v>
      </c>
      <c r="H30" s="204">
        <f t="shared" ref="H30:H35" si="9">G30-F30</f>
        <v>71200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4</v>
      </c>
      <c r="F31" s="204">
        <f t="shared" si="7"/>
        <v>32000</v>
      </c>
      <c r="G31" s="204">
        <f t="shared" si="8"/>
        <v>116000</v>
      </c>
      <c r="H31" s="204">
        <f t="shared" si="9"/>
        <v>84000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2</v>
      </c>
      <c r="F32" s="204">
        <f t="shared" si="7"/>
        <v>16000</v>
      </c>
      <c r="G32" s="204">
        <f t="shared" si="8"/>
        <v>58000</v>
      </c>
      <c r="H32" s="204">
        <f t="shared" si="9"/>
        <v>42000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0</v>
      </c>
      <c r="F33" s="204">
        <f t="shared" si="7"/>
        <v>0</v>
      </c>
      <c r="G33" s="204">
        <f t="shared" si="8"/>
        <v>0</v>
      </c>
      <c r="H33" s="204">
        <f t="shared" si="9"/>
        <v>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0</v>
      </c>
      <c r="F34" s="204">
        <f t="shared" si="7"/>
        <v>0</v>
      </c>
      <c r="G34" s="204">
        <f t="shared" si="8"/>
        <v>0</v>
      </c>
      <c r="H34" s="204">
        <f t="shared" si="9"/>
        <v>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0</v>
      </c>
      <c r="F35" s="204">
        <f t="shared" si="7"/>
        <v>0</v>
      </c>
      <c r="G35" s="204">
        <f t="shared" si="8"/>
        <v>0</v>
      </c>
      <c r="H35" s="204">
        <f t="shared" si="9"/>
        <v>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3674350</v>
      </c>
      <c r="G37" s="212">
        <f>SUM(G11:G36)</f>
        <v>11403000</v>
      </c>
      <c r="H37" s="212">
        <f>G37-F37</f>
        <v>7728650</v>
      </c>
    </row>
  </sheetData>
  <mergeCells count="1"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75" zoomScaleNormal="75" workbookViewId="0">
      <selection activeCell="E16" sqref="E16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2.14062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6</v>
      </c>
      <c r="C3" s="4" t="s">
        <v>303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27</v>
      </c>
      <c r="F11" s="204">
        <f>C11*E11</f>
        <v>135000</v>
      </c>
      <c r="G11" s="204">
        <f>D11*E11</f>
        <v>675000</v>
      </c>
      <c r="H11" s="204">
        <f>G11-F11</f>
        <v>540000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68</v>
      </c>
      <c r="F12" s="204">
        <f t="shared" ref="F12:F15" si="0">C12*E12</f>
        <v>612000</v>
      </c>
      <c r="G12" s="204">
        <f t="shared" ref="G12:G15" si="1">D12*E12</f>
        <v>2040000</v>
      </c>
      <c r="H12" s="204">
        <f t="shared" ref="H12:H15" si="2">G12-F12</f>
        <v>1428000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15</v>
      </c>
      <c r="F13" s="204">
        <f t="shared" si="0"/>
        <v>283125</v>
      </c>
      <c r="G13" s="204">
        <f t="shared" si="1"/>
        <v>525000</v>
      </c>
      <c r="H13" s="204">
        <f t="shared" si="2"/>
        <v>241875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127</v>
      </c>
      <c r="F14" s="204">
        <f t="shared" si="0"/>
        <v>708025</v>
      </c>
      <c r="G14" s="204">
        <f t="shared" si="1"/>
        <v>3175000</v>
      </c>
      <c r="H14" s="204">
        <f t="shared" si="2"/>
        <v>2466975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47</v>
      </c>
      <c r="F15" s="204">
        <f t="shared" si="0"/>
        <v>274950</v>
      </c>
      <c r="G15" s="204">
        <f t="shared" si="1"/>
        <v>1175000</v>
      </c>
      <c r="H15" s="204">
        <f t="shared" si="2"/>
        <v>900050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3</v>
      </c>
      <c r="F19" s="204">
        <f>C19*E19</f>
        <v>13650</v>
      </c>
      <c r="G19" s="204">
        <f t="shared" ref="G19" si="3">D19*E19</f>
        <v>75000</v>
      </c>
      <c r="H19" s="204">
        <f>G19-F19</f>
        <v>61350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4</v>
      </c>
      <c r="F23" s="204">
        <f t="shared" ref="F23:F26" si="4">C23*E23</f>
        <v>56400</v>
      </c>
      <c r="G23" s="204">
        <f t="shared" ref="G23:G26" si="5">D23*E23</f>
        <v>116000</v>
      </c>
      <c r="H23" s="204">
        <f t="shared" ref="H23:H26" si="6">G23-F23</f>
        <v>59600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25</v>
      </c>
      <c r="F24" s="204">
        <f t="shared" si="4"/>
        <v>302500</v>
      </c>
      <c r="G24" s="204">
        <f t="shared" si="5"/>
        <v>725000</v>
      </c>
      <c r="H24" s="204">
        <f t="shared" si="6"/>
        <v>422500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9</v>
      </c>
      <c r="F25" s="204">
        <f t="shared" si="4"/>
        <v>113400</v>
      </c>
      <c r="G25" s="204">
        <f t="shared" si="5"/>
        <v>261000</v>
      </c>
      <c r="H25" s="204">
        <f t="shared" si="6"/>
        <v>147600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1</v>
      </c>
      <c r="F26" s="204">
        <f t="shared" si="4"/>
        <v>6600</v>
      </c>
      <c r="G26" s="204">
        <f t="shared" si="5"/>
        <v>29000</v>
      </c>
      <c r="H26" s="204">
        <f t="shared" si="6"/>
        <v>22400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7</v>
      </c>
      <c r="F30" s="204">
        <f t="shared" ref="F30:F35" si="7">C30*E30</f>
        <v>78400</v>
      </c>
      <c r="G30" s="204">
        <f t="shared" ref="G30:G35" si="8">D30*E30</f>
        <v>203000</v>
      </c>
      <c r="H30" s="204">
        <f t="shared" ref="H30:H35" si="9">G30-F30</f>
        <v>124600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0</v>
      </c>
      <c r="F31" s="204">
        <f t="shared" si="7"/>
        <v>0</v>
      </c>
      <c r="G31" s="204">
        <f t="shared" si="8"/>
        <v>0</v>
      </c>
      <c r="H31" s="204">
        <f t="shared" si="9"/>
        <v>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5</v>
      </c>
      <c r="F32" s="204">
        <f t="shared" si="7"/>
        <v>40000</v>
      </c>
      <c r="G32" s="204">
        <f t="shared" si="8"/>
        <v>145000</v>
      </c>
      <c r="H32" s="204">
        <f t="shared" si="9"/>
        <v>105000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2</v>
      </c>
      <c r="F33" s="204">
        <f t="shared" si="7"/>
        <v>16000</v>
      </c>
      <c r="G33" s="204">
        <f t="shared" si="8"/>
        <v>58000</v>
      </c>
      <c r="H33" s="204">
        <f t="shared" si="9"/>
        <v>42000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0</v>
      </c>
      <c r="F34" s="204">
        <f t="shared" si="7"/>
        <v>0</v>
      </c>
      <c r="G34" s="204">
        <f t="shared" si="8"/>
        <v>0</v>
      </c>
      <c r="H34" s="204">
        <f t="shared" si="9"/>
        <v>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1</v>
      </c>
      <c r="F35" s="204">
        <f t="shared" si="7"/>
        <v>11000</v>
      </c>
      <c r="G35" s="204">
        <f t="shared" si="8"/>
        <v>29000</v>
      </c>
      <c r="H35" s="204">
        <f t="shared" si="9"/>
        <v>18000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2651050</v>
      </c>
      <c r="G37" s="212">
        <f>SUM(G11:G36)</f>
        <v>9231000</v>
      </c>
      <c r="H37" s="212">
        <f>G37-F37</f>
        <v>6579950</v>
      </c>
    </row>
  </sheetData>
  <mergeCells count="1"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75" zoomScaleNormal="75" workbookViewId="0">
      <selection activeCell="E48" sqref="E48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1.8554687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7</v>
      </c>
      <c r="C3" s="4" t="s">
        <v>305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8</v>
      </c>
      <c r="F11" s="204">
        <f>C11*E11</f>
        <v>40000</v>
      </c>
      <c r="G11" s="204">
        <f>D11*E11</f>
        <v>200000</v>
      </c>
      <c r="H11" s="204">
        <f>G11-F11</f>
        <v>160000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89</v>
      </c>
      <c r="F12" s="204">
        <f t="shared" ref="F12:F15" si="0">C12*E12</f>
        <v>801000</v>
      </c>
      <c r="G12" s="204">
        <f t="shared" ref="G12:G15" si="1">D12*E12</f>
        <v>2670000</v>
      </c>
      <c r="H12" s="204">
        <f t="shared" ref="H12:H15" si="2">G12-F12</f>
        <v>1869000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26</v>
      </c>
      <c r="F13" s="204">
        <f t="shared" si="0"/>
        <v>490750</v>
      </c>
      <c r="G13" s="204">
        <f t="shared" si="1"/>
        <v>910000</v>
      </c>
      <c r="H13" s="204">
        <f t="shared" si="2"/>
        <v>419250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98</v>
      </c>
      <c r="F14" s="204">
        <f t="shared" si="0"/>
        <v>546350</v>
      </c>
      <c r="G14" s="204">
        <f t="shared" si="1"/>
        <v>2450000</v>
      </c>
      <c r="H14" s="204">
        <f t="shared" si="2"/>
        <v>1903650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38</v>
      </c>
      <c r="F15" s="204">
        <f t="shared" si="0"/>
        <v>222300</v>
      </c>
      <c r="G15" s="204">
        <f t="shared" si="1"/>
        <v>950000</v>
      </c>
      <c r="H15" s="204">
        <f t="shared" si="2"/>
        <v>727700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1</v>
      </c>
      <c r="F19" s="204">
        <f>C19*E19</f>
        <v>4550</v>
      </c>
      <c r="G19" s="204">
        <f t="shared" ref="G19" si="3">D19*E19</f>
        <v>25000</v>
      </c>
      <c r="H19" s="204">
        <f>G19-F19</f>
        <v>20450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6</v>
      </c>
      <c r="F23" s="204">
        <f t="shared" ref="F23:F26" si="4">C23*E23</f>
        <v>84600</v>
      </c>
      <c r="G23" s="204">
        <f t="shared" ref="G23:G26" si="5">D23*E23</f>
        <v>174000</v>
      </c>
      <c r="H23" s="204">
        <f t="shared" ref="H23:H26" si="6">G23-F23</f>
        <v>89400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52</v>
      </c>
      <c r="F24" s="204">
        <f t="shared" si="4"/>
        <v>629200</v>
      </c>
      <c r="G24" s="204">
        <f t="shared" si="5"/>
        <v>1508000</v>
      </c>
      <c r="H24" s="204">
        <f t="shared" si="6"/>
        <v>878800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28</v>
      </c>
      <c r="F25" s="204">
        <f t="shared" si="4"/>
        <v>352800</v>
      </c>
      <c r="G25" s="204">
        <f t="shared" si="5"/>
        <v>812000</v>
      </c>
      <c r="H25" s="204">
        <f t="shared" si="6"/>
        <v>459200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30</v>
      </c>
      <c r="F26" s="204">
        <f t="shared" si="4"/>
        <v>198000</v>
      </c>
      <c r="G26" s="204">
        <f t="shared" si="5"/>
        <v>870000</v>
      </c>
      <c r="H26" s="204">
        <f t="shared" si="6"/>
        <v>672000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16</v>
      </c>
      <c r="F30" s="204">
        <f t="shared" ref="F30:F35" si="7">C30*E30</f>
        <v>179200</v>
      </c>
      <c r="G30" s="204">
        <f t="shared" ref="G30:G35" si="8">D30*E30</f>
        <v>464000</v>
      </c>
      <c r="H30" s="204">
        <f t="shared" ref="H30:H35" si="9">G30-F30</f>
        <v>284800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19</v>
      </c>
      <c r="F31" s="204">
        <f t="shared" si="7"/>
        <v>152000</v>
      </c>
      <c r="G31" s="204">
        <f t="shared" si="8"/>
        <v>551000</v>
      </c>
      <c r="H31" s="204">
        <f t="shared" si="9"/>
        <v>399000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20</v>
      </c>
      <c r="F32" s="204">
        <f t="shared" si="7"/>
        <v>160000</v>
      </c>
      <c r="G32" s="204">
        <f t="shared" si="8"/>
        <v>580000</v>
      </c>
      <c r="H32" s="204">
        <f t="shared" si="9"/>
        <v>420000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19</v>
      </c>
      <c r="F33" s="204">
        <f t="shared" si="7"/>
        <v>152000</v>
      </c>
      <c r="G33" s="204">
        <f t="shared" si="8"/>
        <v>551000</v>
      </c>
      <c r="H33" s="204">
        <f t="shared" si="9"/>
        <v>399000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0</v>
      </c>
      <c r="F34" s="204">
        <f t="shared" si="7"/>
        <v>0</v>
      </c>
      <c r="G34" s="204">
        <f t="shared" si="8"/>
        <v>0</v>
      </c>
      <c r="H34" s="204">
        <f t="shared" si="9"/>
        <v>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8</v>
      </c>
      <c r="F35" s="204">
        <f t="shared" si="7"/>
        <v>88000</v>
      </c>
      <c r="G35" s="204">
        <f t="shared" si="8"/>
        <v>232000</v>
      </c>
      <c r="H35" s="204">
        <f t="shared" si="9"/>
        <v>144000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4100750</v>
      </c>
      <c r="G37" s="212">
        <f>SUM(G11:G36)</f>
        <v>12947000</v>
      </c>
      <c r="H37" s="212">
        <f>G37-F37</f>
        <v>8846250</v>
      </c>
    </row>
  </sheetData>
  <mergeCells count="1"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21" sqref="B20:B21"/>
    </sheetView>
  </sheetViews>
  <sheetFormatPr defaultRowHeight="15"/>
  <cols>
    <col min="1" max="1" width="28.140625" customWidth="1"/>
    <col min="2" max="13" width="22.42578125" customWidth="1"/>
  </cols>
  <sheetData>
    <row r="1" spans="1:7">
      <c r="A1" t="s">
        <v>16</v>
      </c>
    </row>
    <row r="2" spans="1:7">
      <c r="A2" s="233" t="s">
        <v>17</v>
      </c>
      <c r="B2" s="233"/>
    </row>
    <row r="3" spans="1:7">
      <c r="A3" t="s">
        <v>18</v>
      </c>
      <c r="B3" s="6">
        <v>80000000</v>
      </c>
      <c r="D3" t="s">
        <v>31</v>
      </c>
    </row>
    <row r="4" spans="1:7">
      <c r="A4" t="s">
        <v>19</v>
      </c>
      <c r="B4" s="6">
        <v>35400000</v>
      </c>
      <c r="D4" s="1" t="s">
        <v>22</v>
      </c>
      <c r="E4" s="6">
        <v>5500000</v>
      </c>
    </row>
    <row r="5" spans="1:7">
      <c r="A5" t="s">
        <v>21</v>
      </c>
      <c r="B5" s="6">
        <v>5500000</v>
      </c>
      <c r="D5" s="7" t="s">
        <v>27</v>
      </c>
      <c r="E5" s="6">
        <v>2900000</v>
      </c>
    </row>
    <row r="6" spans="1:7">
      <c r="A6" t="s">
        <v>20</v>
      </c>
      <c r="B6" s="6">
        <v>4176500</v>
      </c>
      <c r="D6" s="7" t="s">
        <v>24</v>
      </c>
      <c r="E6" s="6">
        <v>2200000</v>
      </c>
    </row>
    <row r="7" spans="1:7">
      <c r="A7" t="s">
        <v>22</v>
      </c>
      <c r="B7" s="6">
        <v>5500000</v>
      </c>
      <c r="D7" s="7" t="s">
        <v>25</v>
      </c>
      <c r="E7" s="6">
        <v>3700000</v>
      </c>
    </row>
    <row r="8" spans="1:7">
      <c r="A8" s="7" t="s">
        <v>23</v>
      </c>
      <c r="B8" s="8">
        <v>4050000</v>
      </c>
      <c r="D8" s="7" t="s">
        <v>28</v>
      </c>
      <c r="E8" s="6">
        <v>2300000</v>
      </c>
    </row>
    <row r="9" spans="1:7">
      <c r="A9" s="7" t="s">
        <v>27</v>
      </c>
      <c r="B9" s="6">
        <v>2900000</v>
      </c>
      <c r="C9" s="9"/>
      <c r="D9" s="7" t="s">
        <v>30</v>
      </c>
      <c r="E9" s="6">
        <v>7400000</v>
      </c>
    </row>
    <row r="10" spans="1:7">
      <c r="A10" s="7" t="s">
        <v>24</v>
      </c>
      <c r="B10" s="6">
        <v>2200000</v>
      </c>
      <c r="C10" s="9"/>
      <c r="D10" s="10"/>
    </row>
    <row r="11" spans="1:7">
      <c r="A11" s="7" t="s">
        <v>25</v>
      </c>
      <c r="B11" s="6">
        <v>3700000</v>
      </c>
      <c r="C11" s="9"/>
      <c r="D11" s="10" t="s">
        <v>29</v>
      </c>
      <c r="E11" s="6">
        <v>24000000</v>
      </c>
      <c r="F11">
        <v>36</v>
      </c>
      <c r="G11" t="s">
        <v>32</v>
      </c>
    </row>
    <row r="12" spans="1:7">
      <c r="A12" s="7" t="s">
        <v>28</v>
      </c>
      <c r="B12" s="6">
        <v>2300000</v>
      </c>
      <c r="C12" s="9"/>
      <c r="D12" s="10"/>
      <c r="E12" s="12">
        <f>E11/F11</f>
        <v>666666.66666666663</v>
      </c>
    </row>
    <row r="13" spans="1:7">
      <c r="A13" s="7" t="s">
        <v>26</v>
      </c>
      <c r="B13" s="6">
        <v>800000</v>
      </c>
      <c r="C13" s="9"/>
      <c r="D13" s="10"/>
    </row>
    <row r="14" spans="1:7">
      <c r="A14" s="7" t="s">
        <v>30</v>
      </c>
      <c r="B14" s="6">
        <v>7400000</v>
      </c>
      <c r="C14" s="9"/>
      <c r="D14" s="10"/>
    </row>
    <row r="15" spans="1:7">
      <c r="A15" s="11"/>
      <c r="B15" s="11"/>
    </row>
    <row r="16" spans="1:7">
      <c r="A16" s="7" t="s">
        <v>29</v>
      </c>
      <c r="B16" s="6">
        <v>153926500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="60" zoomScaleNormal="60" workbookViewId="0">
      <selection activeCell="G34" sqref="G34"/>
    </sheetView>
  </sheetViews>
  <sheetFormatPr defaultRowHeight="15"/>
  <cols>
    <col min="2" max="2" width="18.140625" customWidth="1"/>
    <col min="3" max="3" width="4.85546875" bestFit="1" customWidth="1"/>
    <col min="4" max="4" width="16" style="5" customWidth="1"/>
    <col min="5" max="5" width="16" customWidth="1"/>
    <col min="7" max="7" width="19.5703125" customWidth="1"/>
    <col min="8" max="8" width="25.28515625" customWidth="1"/>
    <col min="9" max="15" width="20.42578125" customWidth="1"/>
    <col min="17" max="17" width="12.5703125" style="148" bestFit="1" customWidth="1"/>
  </cols>
  <sheetData>
    <row r="1" spans="1:17">
      <c r="A1" s="14" t="s">
        <v>51</v>
      </c>
      <c r="B1" s="15"/>
      <c r="C1" s="15"/>
      <c r="D1" s="79"/>
      <c r="E1" s="15"/>
      <c r="F1" s="15"/>
      <c r="G1" s="14" t="s">
        <v>61</v>
      </c>
      <c r="H1" s="15"/>
      <c r="I1" s="16"/>
      <c r="J1" s="17"/>
      <c r="K1" s="18"/>
      <c r="L1" s="18"/>
      <c r="M1" s="15"/>
      <c r="N1" s="15"/>
      <c r="O1" s="15"/>
    </row>
    <row r="2" spans="1:17" ht="18.75">
      <c r="A2" s="19" t="s">
        <v>53</v>
      </c>
      <c r="B2" s="20"/>
      <c r="C2" s="20"/>
      <c r="D2" s="80"/>
      <c r="E2" s="20"/>
      <c r="F2" s="15"/>
      <c r="G2" s="21" t="s">
        <v>88</v>
      </c>
      <c r="H2" s="15"/>
      <c r="I2" s="18"/>
      <c r="J2" s="18"/>
      <c r="K2" s="18"/>
      <c r="L2" s="18"/>
      <c r="M2" s="15"/>
      <c r="N2" s="15"/>
      <c r="O2" s="15"/>
    </row>
    <row r="3" spans="1:17">
      <c r="A3" s="22" t="s">
        <v>52</v>
      </c>
      <c r="B3" s="15"/>
      <c r="C3" s="15"/>
      <c r="D3" s="79"/>
      <c r="E3" s="15"/>
      <c r="F3" s="15"/>
      <c r="G3" s="23" t="s">
        <v>33</v>
      </c>
      <c r="H3" s="24"/>
      <c r="I3" s="25" t="s">
        <v>54</v>
      </c>
      <c r="J3" s="25" t="s">
        <v>55</v>
      </c>
      <c r="K3" s="25" t="s">
        <v>56</v>
      </c>
      <c r="L3" s="25" t="s">
        <v>57</v>
      </c>
      <c r="M3" s="25" t="s">
        <v>58</v>
      </c>
      <c r="N3" s="25" t="s">
        <v>59</v>
      </c>
      <c r="O3" s="214" t="s">
        <v>60</v>
      </c>
    </row>
    <row r="4" spans="1:17">
      <c r="A4" s="26" t="s">
        <v>34</v>
      </c>
      <c r="B4" s="27"/>
      <c r="C4" s="27"/>
      <c r="D4" s="28"/>
      <c r="E4" s="29" t="s">
        <v>44</v>
      </c>
      <c r="F4" s="15"/>
      <c r="G4" s="100"/>
      <c r="H4" s="101"/>
      <c r="I4" s="102" t="s">
        <v>78</v>
      </c>
      <c r="J4" s="103" t="s">
        <v>79</v>
      </c>
      <c r="K4" s="103" t="s">
        <v>80</v>
      </c>
      <c r="L4" s="103" t="s">
        <v>81</v>
      </c>
      <c r="M4" s="102" t="s">
        <v>82</v>
      </c>
      <c r="N4" s="102" t="s">
        <v>83</v>
      </c>
      <c r="O4" s="215" t="s">
        <v>84</v>
      </c>
    </row>
    <row r="5" spans="1:17">
      <c r="A5" s="32" t="s">
        <v>63</v>
      </c>
      <c r="B5" s="33"/>
      <c r="C5" s="33"/>
      <c r="D5" s="81">
        <f>'Initial Cost'!B3</f>
        <v>80000000</v>
      </c>
      <c r="E5" s="34" t="s">
        <v>62</v>
      </c>
      <c r="F5" s="15"/>
      <c r="G5" s="26" t="s">
        <v>35</v>
      </c>
      <c r="H5" s="30"/>
      <c r="I5" s="31"/>
      <c r="J5" s="31"/>
      <c r="K5" s="31"/>
      <c r="L5" s="31"/>
      <c r="M5" s="31"/>
      <c r="N5" s="31"/>
      <c r="O5" s="216"/>
    </row>
    <row r="6" spans="1:17">
      <c r="A6" s="32" t="s">
        <v>64</v>
      </c>
      <c r="B6" s="33"/>
      <c r="C6" s="33"/>
      <c r="D6" s="78">
        <f>'Initial Cost'!B4+'Initial Cost'!B5</f>
        <v>40900000</v>
      </c>
      <c r="E6" s="34" t="s">
        <v>62</v>
      </c>
      <c r="F6" s="15"/>
      <c r="G6" s="98" t="s">
        <v>36</v>
      </c>
      <c r="H6" s="49"/>
      <c r="I6" s="99">
        <f>D9</f>
        <v>137353000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217">
        <v>0</v>
      </c>
    </row>
    <row r="7" spans="1:17">
      <c r="A7" s="32" t="s">
        <v>65</v>
      </c>
      <c r="D7" s="92">
        <f>+D8</f>
        <v>8226500</v>
      </c>
      <c r="E7" s="34" t="s">
        <v>62</v>
      </c>
      <c r="F7" s="15"/>
      <c r="G7" s="36" t="s">
        <v>31</v>
      </c>
      <c r="H7" s="33"/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217">
        <v>0</v>
      </c>
    </row>
    <row r="8" spans="1:17">
      <c r="A8" s="32" t="s">
        <v>313</v>
      </c>
      <c r="D8" s="92">
        <f>'Initial Cost'!B6+'Initial Cost'!B8</f>
        <v>8226500</v>
      </c>
      <c r="E8" s="34" t="s">
        <v>62</v>
      </c>
      <c r="F8" s="15"/>
      <c r="G8" s="36"/>
      <c r="H8" s="33"/>
      <c r="I8" s="37"/>
      <c r="J8" s="37"/>
      <c r="K8" s="37"/>
      <c r="L8" s="37"/>
      <c r="M8" s="37"/>
      <c r="N8" s="37"/>
      <c r="O8" s="217"/>
    </row>
    <row r="9" spans="1:17">
      <c r="A9" s="32" t="s">
        <v>37</v>
      </c>
      <c r="B9" s="33"/>
      <c r="C9" s="33"/>
      <c r="D9" s="91">
        <f>SUM(D5:D8)</f>
        <v>137353000</v>
      </c>
      <c r="E9" s="34" t="s">
        <v>62</v>
      </c>
      <c r="F9" s="15"/>
      <c r="G9" s="39" t="s">
        <v>36</v>
      </c>
      <c r="H9" s="40"/>
      <c r="I9" s="41">
        <f t="shared" ref="I9:O9" si="0">I6-I8</f>
        <v>137353000</v>
      </c>
      <c r="J9" s="41">
        <f t="shared" si="0"/>
        <v>0</v>
      </c>
      <c r="K9" s="41">
        <f t="shared" si="0"/>
        <v>0</v>
      </c>
      <c r="L9" s="41">
        <f t="shared" si="0"/>
        <v>0</v>
      </c>
      <c r="M9" s="41">
        <f t="shared" si="0"/>
        <v>0</v>
      </c>
      <c r="N9" s="41">
        <f t="shared" si="0"/>
        <v>0</v>
      </c>
      <c r="O9" s="218">
        <f t="shared" si="0"/>
        <v>0</v>
      </c>
    </row>
    <row r="10" spans="1:17">
      <c r="A10" s="26" t="s">
        <v>68</v>
      </c>
      <c r="B10" s="27"/>
      <c r="C10" s="27"/>
      <c r="D10" s="28"/>
      <c r="E10" s="46"/>
      <c r="F10" s="15"/>
      <c r="G10" s="32"/>
      <c r="H10" s="33"/>
      <c r="I10" s="45"/>
      <c r="J10" s="45"/>
      <c r="K10" s="45"/>
      <c r="L10" s="45"/>
      <c r="M10" s="45"/>
      <c r="N10" s="45"/>
      <c r="O10" s="219"/>
    </row>
    <row r="11" spans="1:17">
      <c r="A11" s="32" t="s">
        <v>38</v>
      </c>
      <c r="B11" s="33"/>
      <c r="C11" s="33"/>
      <c r="D11" s="83"/>
      <c r="E11" s="38"/>
      <c r="F11" s="15"/>
      <c r="G11" s="47" t="s">
        <v>71</v>
      </c>
      <c r="H11" s="35"/>
      <c r="I11" s="48"/>
      <c r="J11" s="48"/>
      <c r="K11" s="48"/>
      <c r="L11" s="48"/>
      <c r="M11" s="48"/>
      <c r="N11" s="48"/>
      <c r="O11" s="220"/>
    </row>
    <row r="12" spans="1:17">
      <c r="A12" s="94" t="s">
        <v>67</v>
      </c>
      <c r="B12" s="93" t="s">
        <v>66</v>
      </c>
      <c r="C12" s="52"/>
      <c r="D12" s="84"/>
      <c r="E12" s="38"/>
      <c r="F12" s="15"/>
      <c r="G12" s="104" t="s">
        <v>74</v>
      </c>
      <c r="H12" s="105"/>
      <c r="I12" s="106"/>
      <c r="J12" s="107">
        <f t="shared" ref="J12:O12" si="1">J14+J16</f>
        <v>11350000</v>
      </c>
      <c r="K12" s="107">
        <f t="shared" si="1"/>
        <v>15144000</v>
      </c>
      <c r="L12" s="107">
        <f t="shared" si="1"/>
        <v>12018000</v>
      </c>
      <c r="M12" s="107">
        <f t="shared" si="1"/>
        <v>10078000</v>
      </c>
      <c r="N12" s="107">
        <f>'Month 5'!G37</f>
        <v>11403000</v>
      </c>
      <c r="O12" s="221">
        <f t="shared" si="1"/>
        <v>9231000</v>
      </c>
      <c r="Q12" s="148">
        <f>SUM(I12:O12)</f>
        <v>69224000</v>
      </c>
    </row>
    <row r="13" spans="1:17">
      <c r="A13" s="94" t="s">
        <v>67</v>
      </c>
      <c r="B13" s="93" t="s">
        <v>76</v>
      </c>
      <c r="C13" s="52"/>
      <c r="D13" s="85"/>
      <c r="E13" s="38"/>
      <c r="F13" s="15"/>
      <c r="G13" s="50"/>
      <c r="H13" s="49"/>
      <c r="I13" s="53"/>
      <c r="J13" s="53"/>
      <c r="K13" s="53"/>
      <c r="L13" s="53"/>
      <c r="M13" s="53"/>
      <c r="N13" s="53"/>
      <c r="O13" s="222"/>
    </row>
    <row r="14" spans="1:17" ht="17.25">
      <c r="A14" s="32"/>
      <c r="B14" s="33"/>
      <c r="C14" s="33"/>
      <c r="D14" s="82"/>
      <c r="E14" s="38"/>
      <c r="F14" s="15"/>
      <c r="G14" s="54" t="s">
        <v>75</v>
      </c>
      <c r="H14" s="33"/>
      <c r="I14" s="55">
        <v>0</v>
      </c>
      <c r="J14" s="55">
        <v>0</v>
      </c>
      <c r="K14" s="55">
        <f>Sheet1!D3+Sheet1!D4</f>
        <v>4230000</v>
      </c>
      <c r="L14" s="55">
        <f>Sheet1!E4</f>
        <v>2100000</v>
      </c>
      <c r="M14" s="55">
        <v>0</v>
      </c>
      <c r="N14" s="55">
        <v>0</v>
      </c>
      <c r="O14" s="223">
        <v>0</v>
      </c>
    </row>
    <row r="15" spans="1:17">
      <c r="A15" s="26" t="s">
        <v>69</v>
      </c>
      <c r="B15" s="30"/>
      <c r="C15" s="30"/>
      <c r="D15" s="87"/>
      <c r="E15" s="62"/>
      <c r="F15" s="15"/>
      <c r="G15" s="32"/>
      <c r="H15" s="33"/>
      <c r="I15" s="45"/>
      <c r="J15" s="45"/>
      <c r="K15" s="45"/>
      <c r="L15" s="45"/>
      <c r="M15" s="45"/>
      <c r="N15" s="45"/>
      <c r="O15" s="219"/>
    </row>
    <row r="16" spans="1:17" ht="17.25">
      <c r="A16" s="94" t="s">
        <v>67</v>
      </c>
      <c r="B16" s="93" t="s">
        <v>12</v>
      </c>
      <c r="C16" s="33"/>
      <c r="D16" s="86"/>
      <c r="E16" s="38"/>
      <c r="F16" s="56"/>
      <c r="G16" s="54" t="s">
        <v>77</v>
      </c>
      <c r="H16" s="33"/>
      <c r="I16" s="55">
        <v>0</v>
      </c>
      <c r="J16" s="55">
        <f>'Month 1'!G37</f>
        <v>11350000</v>
      </c>
      <c r="K16" s="55">
        <f>'Month 2'!G37</f>
        <v>10914000</v>
      </c>
      <c r="L16" s="55">
        <f>'Month 3'!G37</f>
        <v>9918000</v>
      </c>
      <c r="M16" s="55">
        <f>'Month 4'!G37</f>
        <v>10078000</v>
      </c>
      <c r="N16" s="55">
        <f>'Month 5'!G37</f>
        <v>11403000</v>
      </c>
      <c r="O16" s="223">
        <f>'Month 6'!G37</f>
        <v>9231000</v>
      </c>
    </row>
    <row r="17" spans="1:17">
      <c r="A17" s="94" t="s">
        <v>67</v>
      </c>
      <c r="B17" s="93" t="s">
        <v>86</v>
      </c>
      <c r="C17" s="33"/>
      <c r="D17" s="88"/>
      <c r="E17" s="38"/>
      <c r="F17" s="15"/>
      <c r="G17" s="32"/>
      <c r="H17" s="33"/>
      <c r="I17" s="45"/>
      <c r="J17" s="45"/>
      <c r="K17" s="45"/>
      <c r="L17" s="45"/>
      <c r="M17" s="45"/>
      <c r="N17" s="45"/>
      <c r="O17" s="219"/>
    </row>
    <row r="18" spans="1:17">
      <c r="A18" s="94" t="s">
        <v>67</v>
      </c>
      <c r="B18" s="93" t="s">
        <v>70</v>
      </c>
      <c r="C18" s="33"/>
      <c r="D18" s="89"/>
      <c r="E18" s="38"/>
      <c r="F18" s="15"/>
      <c r="G18" s="104" t="s">
        <v>39</v>
      </c>
      <c r="H18" s="105"/>
      <c r="I18" s="108"/>
      <c r="J18" s="108">
        <f>SUM(J19:J22)</f>
        <v>7760809</v>
      </c>
      <c r="K18" s="108">
        <f t="shared" ref="K18:O18" si="2">SUM(K19:K22)</f>
        <v>9918030</v>
      </c>
      <c r="L18" s="108">
        <f t="shared" si="2"/>
        <v>10531723</v>
      </c>
      <c r="M18" s="108">
        <f t="shared" si="2"/>
        <v>7191085</v>
      </c>
      <c r="N18" s="108">
        <f t="shared" si="2"/>
        <v>7864407</v>
      </c>
      <c r="O18" s="224">
        <f t="shared" si="2"/>
        <v>6772920</v>
      </c>
    </row>
    <row r="19" spans="1:17">
      <c r="A19" s="95"/>
      <c r="B19" s="96"/>
      <c r="C19" s="43"/>
      <c r="D19" s="97"/>
      <c r="E19" s="44"/>
      <c r="F19" s="15"/>
      <c r="G19" s="54" t="s">
        <v>40</v>
      </c>
      <c r="H19" s="57"/>
      <c r="I19" s="37"/>
      <c r="J19" s="37">
        <f>'Month 1'!F37</f>
        <v>3555350</v>
      </c>
      <c r="K19" s="37">
        <f>'Month 2'!F37</f>
        <v>3262075</v>
      </c>
      <c r="L19" s="37">
        <f>'Month 3'!F37</f>
        <v>2842975</v>
      </c>
      <c r="M19" s="37">
        <f>'Month 4'!F37</f>
        <v>3014475</v>
      </c>
      <c r="N19" s="37">
        <f>'Month 5'!F37</f>
        <v>3674350</v>
      </c>
      <c r="O19" s="217">
        <f>'Month 6'!F37</f>
        <v>2651050</v>
      </c>
    </row>
    <row r="20" spans="1:17">
      <c r="A20" s="26" t="s">
        <v>72</v>
      </c>
      <c r="B20" s="30"/>
      <c r="C20" s="30"/>
      <c r="D20" s="87"/>
      <c r="E20" s="62"/>
      <c r="F20" s="15"/>
      <c r="G20" s="58" t="s">
        <v>12</v>
      </c>
      <c r="H20" s="59"/>
      <c r="I20" s="60">
        <v>0</v>
      </c>
      <c r="J20" s="60">
        <f>'Fixed Cost'!C8</f>
        <v>3100000</v>
      </c>
      <c r="K20" s="60">
        <f>'Fixed Cost'!C8</f>
        <v>3100000</v>
      </c>
      <c r="L20" s="60">
        <f>'Fixed Cost'!C8</f>
        <v>3100000</v>
      </c>
      <c r="M20" s="60">
        <f>'Fixed Cost'!C8</f>
        <v>3100000</v>
      </c>
      <c r="N20" s="60">
        <f>'Fixed Cost'!C8</f>
        <v>3100000</v>
      </c>
      <c r="O20" s="225">
        <f>'Fixed Cost'!C8</f>
        <v>3100000</v>
      </c>
    </row>
    <row r="21" spans="1:17">
      <c r="A21" s="94" t="s">
        <v>67</v>
      </c>
      <c r="B21" s="33" t="s">
        <v>73</v>
      </c>
      <c r="C21" s="33"/>
      <c r="D21" s="86"/>
      <c r="E21" s="38"/>
      <c r="F21" s="15"/>
      <c r="G21" s="58" t="s">
        <v>87</v>
      </c>
      <c r="H21" s="61"/>
      <c r="I21" s="60">
        <v>0</v>
      </c>
      <c r="J21" s="60">
        <v>0</v>
      </c>
      <c r="K21" s="60">
        <f>Sheet1!D10</f>
        <v>2500000</v>
      </c>
      <c r="L21" s="60">
        <f>Sheet1!E10</f>
        <v>3500000</v>
      </c>
      <c r="M21" s="60">
        <v>0</v>
      </c>
      <c r="N21" s="60">
        <v>0</v>
      </c>
      <c r="O21" s="225">
        <v>0</v>
      </c>
    </row>
    <row r="22" spans="1:17">
      <c r="A22" s="94" t="s">
        <v>67</v>
      </c>
      <c r="B22" s="33" t="s">
        <v>85</v>
      </c>
      <c r="C22" s="33"/>
      <c r="D22" s="86"/>
      <c r="E22" s="38"/>
      <c r="F22" s="15"/>
      <c r="G22" s="58" t="s">
        <v>86</v>
      </c>
      <c r="H22" s="63"/>
      <c r="I22" s="60">
        <v>0</v>
      </c>
      <c r="J22" s="60">
        <f>'Fixed Cost'!C14</f>
        <v>1105459</v>
      </c>
      <c r="K22" s="60">
        <f>'Fixed Cost'!C15</f>
        <v>1055955</v>
      </c>
      <c r="L22" s="60">
        <f>'Fixed Cost'!C16</f>
        <v>1088748</v>
      </c>
      <c r="M22" s="60">
        <f>'Fixed Cost'!C17</f>
        <v>1076610</v>
      </c>
      <c r="N22" s="60">
        <f>'Fixed Cost'!C18</f>
        <v>1090057</v>
      </c>
      <c r="O22" s="225">
        <f>'Fixed Cost'!C19</f>
        <v>1021870</v>
      </c>
    </row>
    <row r="23" spans="1:17">
      <c r="A23" s="94"/>
      <c r="B23" s="93"/>
      <c r="C23" s="33"/>
      <c r="D23" s="86"/>
      <c r="E23" s="38"/>
      <c r="F23" s="15"/>
      <c r="G23" s="32"/>
      <c r="H23" s="33"/>
      <c r="I23" s="45"/>
      <c r="J23" s="45"/>
      <c r="K23" s="45"/>
      <c r="L23" s="45"/>
      <c r="M23" s="45"/>
      <c r="N23" s="45"/>
      <c r="O23" s="219"/>
    </row>
    <row r="24" spans="1:17" ht="15.75" thickBot="1">
      <c r="A24" s="94"/>
      <c r="B24" s="93"/>
      <c r="C24" s="33"/>
      <c r="D24" s="88"/>
      <c r="E24" s="38"/>
      <c r="F24" s="15"/>
      <c r="G24" s="64" t="s">
        <v>41</v>
      </c>
      <c r="H24" s="33"/>
      <c r="I24" s="65"/>
      <c r="J24" s="66">
        <f>J12-J18</f>
        <v>3589191</v>
      </c>
      <c r="K24" s="66">
        <f t="shared" ref="K24:O24" si="3">K12-K18</f>
        <v>5225970</v>
      </c>
      <c r="L24" s="66">
        <f t="shared" si="3"/>
        <v>1486277</v>
      </c>
      <c r="M24" s="66">
        <f t="shared" si="3"/>
        <v>2886915</v>
      </c>
      <c r="N24" s="66">
        <f t="shared" si="3"/>
        <v>3538593</v>
      </c>
      <c r="O24" s="226">
        <f t="shared" si="3"/>
        <v>2458080</v>
      </c>
      <c r="Q24" s="148">
        <f>SUM(J24:O24)</f>
        <v>19185026</v>
      </c>
    </row>
    <row r="25" spans="1:17">
      <c r="A25" s="94"/>
      <c r="B25" s="93"/>
      <c r="C25" s="33"/>
      <c r="D25" s="89"/>
      <c r="E25" s="38"/>
      <c r="F25" s="15"/>
      <c r="G25" s="32"/>
      <c r="H25" s="33"/>
      <c r="I25" s="45"/>
      <c r="J25" s="45"/>
      <c r="K25" s="45"/>
      <c r="L25" s="45"/>
      <c r="M25" s="45"/>
      <c r="N25" s="45"/>
      <c r="O25" s="219"/>
    </row>
    <row r="26" spans="1:17">
      <c r="A26" s="95"/>
      <c r="B26" s="96"/>
      <c r="C26" s="43"/>
      <c r="D26" s="97"/>
      <c r="E26" s="44"/>
      <c r="F26" s="15"/>
      <c r="G26" s="32" t="s">
        <v>42</v>
      </c>
      <c r="H26" s="67">
        <v>0.1</v>
      </c>
      <c r="I26" s="37"/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17">
        <v>0</v>
      </c>
    </row>
    <row r="27" spans="1:17">
      <c r="F27" s="15"/>
      <c r="G27" s="32"/>
      <c r="H27" s="33"/>
      <c r="I27" s="45"/>
      <c r="J27" s="45"/>
      <c r="K27" s="45"/>
      <c r="L27" s="45"/>
      <c r="M27" s="45"/>
      <c r="N27" s="45"/>
      <c r="O27" s="219"/>
    </row>
    <row r="28" spans="1:17" ht="15.75" thickBot="1">
      <c r="F28" s="15"/>
      <c r="G28" s="64" t="s">
        <v>43</v>
      </c>
      <c r="H28" s="33"/>
      <c r="I28" s="68"/>
      <c r="J28" s="69">
        <f t="shared" ref="J28:O28" si="4">J24-J26</f>
        <v>3589191</v>
      </c>
      <c r="K28" s="69">
        <f t="shared" si="4"/>
        <v>5225970</v>
      </c>
      <c r="L28" s="69">
        <f t="shared" si="4"/>
        <v>1486277</v>
      </c>
      <c r="M28" s="69">
        <f t="shared" si="4"/>
        <v>2886915</v>
      </c>
      <c r="N28" s="69">
        <f t="shared" si="4"/>
        <v>3538593</v>
      </c>
      <c r="O28" s="227">
        <f t="shared" si="4"/>
        <v>2458080</v>
      </c>
      <c r="P28" s="213"/>
      <c r="Q28" s="148">
        <f>SUM(J28:O28)</f>
        <v>19185026</v>
      </c>
    </row>
    <row r="29" spans="1:17" ht="15.75" thickTop="1">
      <c r="F29" s="15"/>
      <c r="G29" s="32"/>
      <c r="H29" s="33"/>
      <c r="I29" s="45"/>
      <c r="J29" s="45"/>
      <c r="K29" s="45"/>
      <c r="L29" s="45"/>
      <c r="M29" s="45"/>
      <c r="N29" s="45"/>
      <c r="O29" s="219"/>
    </row>
    <row r="30" spans="1:17">
      <c r="F30" s="15"/>
      <c r="G30" s="70" t="s">
        <v>45</v>
      </c>
      <c r="H30" s="35"/>
      <c r="I30" s="48"/>
      <c r="J30" s="48"/>
      <c r="K30" s="48"/>
      <c r="L30" s="48"/>
      <c r="M30" s="48"/>
      <c r="N30" s="48"/>
      <c r="O30" s="220"/>
    </row>
    <row r="31" spans="1:17">
      <c r="F31" s="15"/>
      <c r="G31" s="64" t="s">
        <v>46</v>
      </c>
      <c r="H31" s="33"/>
      <c r="I31" s="71">
        <v>10000000</v>
      </c>
      <c r="J31" s="72">
        <f t="shared" ref="J31:O31" si="5">I31+J28</f>
        <v>13589191</v>
      </c>
      <c r="K31" s="72">
        <f t="shared" si="5"/>
        <v>18815161</v>
      </c>
      <c r="L31" s="72">
        <f t="shared" si="5"/>
        <v>20301438</v>
      </c>
      <c r="M31" s="72">
        <f t="shared" si="5"/>
        <v>23188353</v>
      </c>
      <c r="N31" s="72">
        <f t="shared" si="5"/>
        <v>26726946</v>
      </c>
      <c r="O31" s="228">
        <f t="shared" si="5"/>
        <v>29185026</v>
      </c>
    </row>
    <row r="32" spans="1:17">
      <c r="A32" s="51"/>
      <c r="B32" s="49"/>
      <c r="C32" s="49"/>
      <c r="D32" s="83"/>
      <c r="E32" s="49"/>
      <c r="F32" s="15"/>
      <c r="G32" s="32"/>
      <c r="H32" s="33"/>
      <c r="I32" s="45"/>
      <c r="J32" s="45"/>
      <c r="K32" s="45"/>
      <c r="L32" s="45"/>
      <c r="M32" s="45"/>
      <c r="N32" s="45"/>
      <c r="O32" s="219"/>
    </row>
    <row r="33" spans="1:15">
      <c r="A33" s="75"/>
      <c r="B33" s="76"/>
      <c r="C33" s="76"/>
      <c r="D33" s="83"/>
      <c r="E33" s="76"/>
      <c r="F33" s="15"/>
      <c r="G33" s="32"/>
      <c r="H33" s="33"/>
      <c r="I33" s="45"/>
      <c r="J33" s="45"/>
      <c r="K33" s="45"/>
      <c r="L33" s="45"/>
      <c r="M33" s="45"/>
      <c r="N33" s="45"/>
      <c r="O33" s="219"/>
    </row>
    <row r="34" spans="1:15">
      <c r="A34" s="76"/>
      <c r="B34" s="76"/>
      <c r="C34" s="76"/>
      <c r="D34" s="83"/>
      <c r="E34" s="76"/>
      <c r="F34" s="15"/>
      <c r="G34" s="70" t="s">
        <v>47</v>
      </c>
      <c r="H34" s="35"/>
      <c r="I34" s="48"/>
      <c r="J34" s="48"/>
      <c r="K34" s="48"/>
      <c r="L34" s="48"/>
      <c r="M34" s="48"/>
      <c r="N34" s="48"/>
      <c r="O34" s="220"/>
    </row>
    <row r="35" spans="1:15">
      <c r="A35" s="76"/>
      <c r="B35" s="76"/>
      <c r="C35" s="76"/>
      <c r="D35" s="83"/>
      <c r="E35" s="76"/>
      <c r="F35" s="15"/>
      <c r="G35" s="32" t="s">
        <v>46</v>
      </c>
      <c r="H35" s="33"/>
      <c r="I35" s="73">
        <f>I31</f>
        <v>10000000</v>
      </c>
      <c r="J35" s="73">
        <f t="shared" ref="J35:O35" si="6">J31</f>
        <v>13589191</v>
      </c>
      <c r="K35" s="73">
        <f t="shared" si="6"/>
        <v>18815161</v>
      </c>
      <c r="L35" s="73">
        <f t="shared" si="6"/>
        <v>20301438</v>
      </c>
      <c r="M35" s="73">
        <f t="shared" si="6"/>
        <v>23188353</v>
      </c>
      <c r="N35" s="73">
        <f t="shared" si="6"/>
        <v>26726946</v>
      </c>
      <c r="O35" s="229">
        <f t="shared" si="6"/>
        <v>29185026</v>
      </c>
    </row>
    <row r="36" spans="1:15">
      <c r="A36" s="76"/>
      <c r="B36" s="76"/>
      <c r="C36" s="76"/>
      <c r="D36" s="83"/>
      <c r="E36" s="76"/>
      <c r="F36" s="15"/>
      <c r="G36" s="32" t="s">
        <v>36</v>
      </c>
      <c r="H36" s="33"/>
      <c r="I36" s="37">
        <f>I9</f>
        <v>137353000</v>
      </c>
      <c r="J36" s="37">
        <f t="shared" ref="J36:O36" si="7">J9</f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217">
        <f t="shared" si="7"/>
        <v>0</v>
      </c>
    </row>
    <row r="37" spans="1:15" ht="15.75" thickBot="1">
      <c r="A37" s="76"/>
      <c r="B37" s="76"/>
      <c r="C37" s="76"/>
      <c r="D37" s="83"/>
      <c r="E37" s="76"/>
      <c r="F37" s="15"/>
      <c r="G37" s="64"/>
      <c r="H37" s="33"/>
      <c r="I37" s="69">
        <f>I35-I36</f>
        <v>-127353000</v>
      </c>
      <c r="J37" s="69">
        <f t="shared" ref="J37:O37" si="8">J35-J36</f>
        <v>13589191</v>
      </c>
      <c r="K37" s="69">
        <f t="shared" si="8"/>
        <v>18815161</v>
      </c>
      <c r="L37" s="69">
        <f t="shared" si="8"/>
        <v>20301438</v>
      </c>
      <c r="M37" s="69">
        <f t="shared" si="8"/>
        <v>23188353</v>
      </c>
      <c r="N37" s="69">
        <f t="shared" si="8"/>
        <v>26726946</v>
      </c>
      <c r="O37" s="227">
        <f t="shared" si="8"/>
        <v>29185026</v>
      </c>
    </row>
    <row r="38" spans="1:15" ht="15.75" thickTop="1">
      <c r="A38" s="77"/>
      <c r="B38" s="77"/>
      <c r="C38" s="77"/>
      <c r="D38" s="90"/>
      <c r="E38" s="77"/>
      <c r="F38" s="15"/>
      <c r="G38" s="42"/>
      <c r="H38" s="43"/>
      <c r="I38" s="43"/>
      <c r="J38" s="43"/>
      <c r="K38" s="43"/>
      <c r="L38" s="43"/>
      <c r="M38" s="43"/>
      <c r="N38" s="43"/>
      <c r="O38" s="44"/>
    </row>
    <row r="39" spans="1:15">
      <c r="A39" s="77"/>
      <c r="B39" s="77"/>
      <c r="C39" s="77"/>
      <c r="D39" s="90"/>
      <c r="E39" s="77"/>
      <c r="F39" s="15"/>
      <c r="G39" s="26" t="s">
        <v>48</v>
      </c>
      <c r="H39" s="27"/>
      <c r="I39" s="27"/>
      <c r="J39" s="27"/>
      <c r="K39" s="27"/>
      <c r="L39" s="27"/>
      <c r="M39" s="27"/>
      <c r="N39" s="27"/>
      <c r="O39" s="46"/>
    </row>
    <row r="40" spans="1:15">
      <c r="A40" s="77"/>
      <c r="B40" s="77"/>
      <c r="C40" s="77"/>
      <c r="D40" s="90"/>
      <c r="E40" s="77"/>
      <c r="F40" s="15"/>
      <c r="G40" s="32" t="s">
        <v>49</v>
      </c>
      <c r="H40" s="232">
        <f>D9/(AVERAGE(J27:O28)*12)</f>
        <v>3.5796928291887644</v>
      </c>
      <c r="I40" s="33"/>
      <c r="J40" s="33"/>
      <c r="K40" s="33"/>
      <c r="L40" s="33"/>
      <c r="M40" s="33"/>
      <c r="N40" s="33"/>
      <c r="O40" s="38"/>
    </row>
    <row r="41" spans="1:15">
      <c r="A41" s="15" t="s">
        <v>50</v>
      </c>
      <c r="B41" s="15"/>
      <c r="C41" s="15"/>
      <c r="D41" s="79"/>
      <c r="E41" s="15"/>
      <c r="F41" s="15"/>
      <c r="G41" s="74" t="s">
        <v>312</v>
      </c>
      <c r="H41" s="231">
        <f>O48</f>
        <v>5979533.2738563428</v>
      </c>
      <c r="I41" s="43"/>
      <c r="J41" s="43"/>
      <c r="K41" s="43"/>
      <c r="L41" s="43"/>
      <c r="M41" s="43"/>
      <c r="N41" s="43"/>
      <c r="O41" s="44"/>
    </row>
    <row r="42" spans="1:15">
      <c r="A42" s="15"/>
      <c r="B42" s="15"/>
      <c r="C42" s="15"/>
      <c r="D42" s="79"/>
      <c r="E42" s="15"/>
      <c r="F42" s="15"/>
    </row>
    <row r="43" spans="1:15">
      <c r="A43" s="15"/>
      <c r="B43" s="15"/>
      <c r="C43" s="15"/>
      <c r="D43" s="79"/>
      <c r="E43" s="15"/>
      <c r="F43" s="15"/>
      <c r="M43" s="1" t="s">
        <v>308</v>
      </c>
    </row>
    <row r="44" spans="1:15">
      <c r="A44" s="15"/>
      <c r="B44" s="15"/>
      <c r="C44" s="15"/>
      <c r="D44" s="79"/>
      <c r="E44" s="15"/>
      <c r="F44" s="15"/>
      <c r="M44" s="1" t="s">
        <v>307</v>
      </c>
      <c r="O44" s="156">
        <f>'Fixed Cost'!C8+'Fixed Cost'!C24</f>
        <v>4173116.5</v>
      </c>
    </row>
    <row r="45" spans="1:15">
      <c r="A45" s="15"/>
      <c r="B45" s="15"/>
      <c r="C45" s="15"/>
      <c r="D45" s="79"/>
      <c r="E45" s="15"/>
      <c r="F45" s="15"/>
      <c r="M45" s="1" t="s">
        <v>309</v>
      </c>
      <c r="O45" s="156">
        <f>AVERAGE(J16:O16)</f>
        <v>10482333.333333334</v>
      </c>
    </row>
    <row r="46" spans="1:15">
      <c r="A46" s="15"/>
      <c r="B46" s="15"/>
      <c r="C46" s="15"/>
      <c r="D46" s="79"/>
      <c r="E46" s="15"/>
      <c r="F46" s="15"/>
      <c r="M46" s="1" t="s">
        <v>310</v>
      </c>
      <c r="O46" s="230">
        <f>AVERAGE(J19:O19)</f>
        <v>3166712.5</v>
      </c>
    </row>
    <row r="47" spans="1:15">
      <c r="F47" s="15"/>
    </row>
    <row r="48" spans="1:15">
      <c r="F48" s="15"/>
      <c r="M48" s="1" t="s">
        <v>311</v>
      </c>
      <c r="O48" s="156">
        <f>O44/((O45-O46)/O45)</f>
        <v>5979533.2738563428</v>
      </c>
    </row>
  </sheetData>
  <conditionalFormatting sqref="D9:E9 D5:E6 E7:E8">
    <cfRule type="cellIs" dxfId="0" priority="12" operator="equal">
      <formula>#REF!/1000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K30" sqref="K30"/>
    </sheetView>
  </sheetViews>
  <sheetFormatPr defaultRowHeight="15"/>
  <cols>
    <col min="1" max="1" width="76.140625" customWidth="1"/>
    <col min="2" max="2" width="19.7109375" style="109" customWidth="1"/>
    <col min="3" max="3" width="19.7109375" style="110" customWidth="1"/>
    <col min="6" max="6" width="22.7109375" customWidth="1"/>
    <col min="7" max="7" width="18" style="109" customWidth="1"/>
    <col min="8" max="8" width="27.5703125" bestFit="1" customWidth="1"/>
    <col min="9" max="9" width="16.7109375" style="109" customWidth="1"/>
    <col min="11" max="11" width="14" bestFit="1" customWidth="1"/>
  </cols>
  <sheetData>
    <row r="1" spans="1:11" ht="18.75">
      <c r="A1" s="234" t="s">
        <v>61</v>
      </c>
      <c r="B1" s="235"/>
      <c r="C1" s="236"/>
      <c r="F1" s="234" t="s">
        <v>61</v>
      </c>
      <c r="G1" s="235"/>
      <c r="H1" s="235"/>
      <c r="I1" s="236"/>
    </row>
    <row r="2" spans="1:11" ht="15.75" customHeight="1">
      <c r="A2" s="237" t="s">
        <v>89</v>
      </c>
      <c r="B2" s="238"/>
      <c r="C2" s="239"/>
      <c r="F2" s="237" t="s">
        <v>89</v>
      </c>
      <c r="G2" s="238"/>
      <c r="H2" s="238"/>
      <c r="I2" s="239"/>
    </row>
    <row r="3" spans="1:11" ht="15.75">
      <c r="A3" s="237" t="s">
        <v>106</v>
      </c>
      <c r="B3" s="238"/>
      <c r="C3" s="239"/>
      <c r="F3" s="237" t="s">
        <v>106</v>
      </c>
      <c r="G3" s="238"/>
      <c r="H3" s="238"/>
      <c r="I3" s="239"/>
    </row>
    <row r="4" spans="1:11">
      <c r="A4" s="111"/>
      <c r="B4" s="112"/>
      <c r="C4" s="113"/>
      <c r="F4" s="129"/>
      <c r="G4" s="112"/>
      <c r="H4" s="2"/>
      <c r="I4" s="137"/>
    </row>
    <row r="5" spans="1:11" ht="15.75">
      <c r="A5" s="114" t="s">
        <v>107</v>
      </c>
      <c r="B5" s="115"/>
      <c r="C5" s="116">
        <f>SUM('Cash Flow'!I12:O12)</f>
        <v>69224000</v>
      </c>
      <c r="F5" s="135" t="s">
        <v>123</v>
      </c>
      <c r="G5" s="115"/>
      <c r="H5" s="136" t="s">
        <v>133</v>
      </c>
      <c r="I5" s="138"/>
    </row>
    <row r="6" spans="1:11" ht="15.75">
      <c r="A6" s="117" t="s">
        <v>93</v>
      </c>
      <c r="B6" s="112">
        <v>0</v>
      </c>
      <c r="C6" s="113"/>
      <c r="F6" s="130" t="s">
        <v>124</v>
      </c>
      <c r="G6" s="112">
        <f>'Cash Flow'!O37</f>
        <v>29185026</v>
      </c>
      <c r="H6" s="131" t="s">
        <v>134</v>
      </c>
      <c r="I6" s="137">
        <v>0</v>
      </c>
    </row>
    <row r="7" spans="1:11" ht="15.75">
      <c r="A7" s="117" t="s">
        <v>94</v>
      </c>
      <c r="B7" s="112">
        <v>0</v>
      </c>
      <c r="C7" s="113"/>
      <c r="F7" s="130" t="s">
        <v>125</v>
      </c>
      <c r="G7" s="112">
        <v>0</v>
      </c>
      <c r="H7" s="2"/>
      <c r="I7" s="137"/>
    </row>
    <row r="8" spans="1:11" ht="15.75">
      <c r="A8" s="117" t="s">
        <v>95</v>
      </c>
      <c r="B8" s="112"/>
      <c r="C8" s="113"/>
      <c r="F8" s="130" t="s">
        <v>126</v>
      </c>
      <c r="G8" s="112">
        <v>0</v>
      </c>
      <c r="H8" s="2"/>
      <c r="I8" s="137"/>
    </row>
    <row r="9" spans="1:11" ht="15.75">
      <c r="A9" s="118" t="s">
        <v>314</v>
      </c>
      <c r="B9" s="112"/>
      <c r="C9" s="113">
        <f>C5-SUM(B6:B7)</f>
        <v>69224000</v>
      </c>
      <c r="F9" s="130" t="s">
        <v>127</v>
      </c>
      <c r="G9" s="112">
        <v>0</v>
      </c>
      <c r="H9" s="2"/>
      <c r="I9" s="137"/>
    </row>
    <row r="10" spans="1:11">
      <c r="A10" s="111"/>
      <c r="B10" s="112"/>
      <c r="C10" s="113"/>
      <c r="F10" s="129"/>
      <c r="G10" s="112"/>
      <c r="H10" s="2"/>
      <c r="I10" s="137"/>
    </row>
    <row r="11" spans="1:11" ht="15.75">
      <c r="A11" s="114" t="s">
        <v>108</v>
      </c>
      <c r="B11" s="115"/>
      <c r="C11" s="116"/>
      <c r="F11" s="132" t="s">
        <v>135</v>
      </c>
      <c r="G11" s="112">
        <f>SUM(G6:G9)</f>
        <v>29185026</v>
      </c>
      <c r="H11" s="131" t="s">
        <v>138</v>
      </c>
      <c r="I11" s="137">
        <f>SUM(I6:I9)</f>
        <v>0</v>
      </c>
      <c r="K11" s="109"/>
    </row>
    <row r="12" spans="1:11" ht="15.75">
      <c r="A12" s="118" t="s">
        <v>96</v>
      </c>
      <c r="B12" s="112"/>
      <c r="C12" s="113"/>
      <c r="F12" s="129"/>
      <c r="G12" s="112"/>
      <c r="H12" s="2"/>
      <c r="I12" s="137"/>
    </row>
    <row r="13" spans="1:11" ht="15.75">
      <c r="A13" s="118" t="s">
        <v>97</v>
      </c>
      <c r="B13" s="112">
        <v>7500000</v>
      </c>
      <c r="C13" s="113"/>
      <c r="F13" s="135" t="s">
        <v>128</v>
      </c>
      <c r="G13" s="115"/>
      <c r="H13" s="136" t="s">
        <v>139</v>
      </c>
      <c r="I13" s="138"/>
    </row>
    <row r="14" spans="1:11" ht="15.75">
      <c r="A14" s="118" t="s">
        <v>98</v>
      </c>
      <c r="B14" s="112">
        <v>680000</v>
      </c>
      <c r="C14" s="113"/>
      <c r="F14" s="130" t="s">
        <v>129</v>
      </c>
      <c r="G14" s="112">
        <v>0</v>
      </c>
      <c r="H14" s="131" t="s">
        <v>140</v>
      </c>
      <c r="I14" s="137">
        <v>0</v>
      </c>
    </row>
    <row r="15" spans="1:11" ht="15.75">
      <c r="A15" s="118" t="s">
        <v>99</v>
      </c>
      <c r="B15" s="112">
        <v>0</v>
      </c>
      <c r="C15" s="113"/>
      <c r="F15" s="130" t="s">
        <v>130</v>
      </c>
      <c r="G15" s="112">
        <f>'Cash Flow'!D5+'Cash Flow'!D6</f>
        <v>120900000</v>
      </c>
      <c r="H15" s="131" t="s">
        <v>142</v>
      </c>
      <c r="I15" s="137">
        <v>147362000</v>
      </c>
    </row>
    <row r="16" spans="1:11" ht="15.75">
      <c r="A16" s="118" t="s">
        <v>100</v>
      </c>
      <c r="B16" s="112">
        <v>0</v>
      </c>
      <c r="C16" s="113"/>
      <c r="F16" s="130" t="s">
        <v>131</v>
      </c>
      <c r="G16" s="112">
        <v>0</v>
      </c>
      <c r="H16" s="140" t="s">
        <v>144</v>
      </c>
      <c r="I16" s="137">
        <f>Lap_Keu!C41</f>
        <v>19176026</v>
      </c>
    </row>
    <row r="17" spans="1:9" ht="15.75">
      <c r="A17" s="118" t="s">
        <v>101</v>
      </c>
      <c r="B17" s="112">
        <v>0</v>
      </c>
      <c r="C17" s="113"/>
      <c r="F17" s="130" t="s">
        <v>132</v>
      </c>
      <c r="G17" s="112">
        <f>'Cash Flow'!D7+'Cash Flow'!D8</f>
        <v>16453000</v>
      </c>
      <c r="H17" s="2"/>
      <c r="I17" s="137"/>
    </row>
    <row r="18" spans="1:9" ht="15.75">
      <c r="A18" s="118" t="s">
        <v>102</v>
      </c>
      <c r="B18" s="112">
        <v>0</v>
      </c>
      <c r="C18" s="113"/>
      <c r="F18" s="129"/>
      <c r="G18" s="112"/>
      <c r="H18" s="2"/>
      <c r="I18" s="137"/>
    </row>
    <row r="19" spans="1:9" ht="15.75">
      <c r="A19" s="118" t="s">
        <v>103</v>
      </c>
      <c r="B19" s="112">
        <v>10829275</v>
      </c>
      <c r="C19" s="113"/>
      <c r="F19" s="130" t="s">
        <v>136</v>
      </c>
      <c r="G19" s="112">
        <f>G15+G17</f>
        <v>137353000</v>
      </c>
      <c r="H19" s="131" t="s">
        <v>141</v>
      </c>
      <c r="I19" s="137">
        <f>SUM(I14:I18)</f>
        <v>166538026</v>
      </c>
    </row>
    <row r="20" spans="1:9" ht="15" customHeight="1">
      <c r="A20" s="118" t="s">
        <v>104</v>
      </c>
      <c r="B20" s="112"/>
      <c r="C20" s="113">
        <f>SUM(B12:B19)</f>
        <v>19009275</v>
      </c>
      <c r="F20" s="129"/>
      <c r="G20" s="112"/>
      <c r="H20" s="2"/>
      <c r="I20" s="137"/>
    </row>
    <row r="21" spans="1:9" s="1" customFormat="1" ht="15.75">
      <c r="A21" s="118"/>
      <c r="B21" s="112"/>
      <c r="C21" s="113"/>
      <c r="F21" s="135" t="s">
        <v>137</v>
      </c>
      <c r="G21" s="115">
        <f>G11+G19</f>
        <v>166538026</v>
      </c>
      <c r="H21" s="136" t="s">
        <v>143</v>
      </c>
      <c r="I21" s="138">
        <f>I11+I19</f>
        <v>166538026</v>
      </c>
    </row>
    <row r="22" spans="1:9" ht="15.75">
      <c r="A22" s="114" t="s">
        <v>117</v>
      </c>
      <c r="B22" s="119"/>
      <c r="C22" s="120">
        <f>C9-C20</f>
        <v>50214725</v>
      </c>
      <c r="F22" s="133"/>
      <c r="G22" s="127"/>
      <c r="H22" s="134"/>
      <c r="I22" s="139"/>
    </row>
    <row r="23" spans="1:9" s="1" customFormat="1" ht="15.75">
      <c r="A23" s="121"/>
      <c r="B23" s="122"/>
      <c r="C23" s="123"/>
      <c r="G23" s="109"/>
      <c r="I23" s="109"/>
    </row>
    <row r="24" spans="1:9" ht="15.75">
      <c r="A24" s="114" t="s">
        <v>90</v>
      </c>
      <c r="B24" s="115"/>
      <c r="C24" s="116"/>
    </row>
    <row r="25" spans="1:9" ht="15.75">
      <c r="A25" s="117" t="s">
        <v>92</v>
      </c>
      <c r="B25" s="112"/>
      <c r="C25" s="113"/>
    </row>
    <row r="26" spans="1:9" ht="15.75">
      <c r="A26" s="124" t="s">
        <v>109</v>
      </c>
      <c r="B26" s="112">
        <f>SUM('Cash Flow'!I20:O20)</f>
        <v>18600000</v>
      </c>
      <c r="C26" s="113"/>
    </row>
    <row r="27" spans="1:9" ht="15.75">
      <c r="A27" s="124" t="s">
        <v>110</v>
      </c>
      <c r="B27" s="112">
        <f>SUM('Cash Flow'!I21:O21)</f>
        <v>6000000</v>
      </c>
      <c r="C27" s="113"/>
    </row>
    <row r="28" spans="1:9" ht="15.75">
      <c r="A28" s="118" t="s">
        <v>91</v>
      </c>
      <c r="B28" s="112"/>
      <c r="C28" s="113"/>
    </row>
    <row r="29" spans="1:9" ht="15.75">
      <c r="A29" s="124" t="s">
        <v>111</v>
      </c>
      <c r="B29" s="112">
        <f>SUM('Cash Flow'!I22:O22)</f>
        <v>6438699</v>
      </c>
      <c r="C29" s="113"/>
    </row>
    <row r="30" spans="1:9" ht="15.75">
      <c r="A30" s="124" t="s">
        <v>112</v>
      </c>
      <c r="B30" s="112">
        <v>0</v>
      </c>
      <c r="C30" s="113"/>
    </row>
    <row r="31" spans="1:9" ht="15.75">
      <c r="A31" s="124" t="s">
        <v>113</v>
      </c>
      <c r="B31" s="112">
        <v>0</v>
      </c>
      <c r="C31" s="113"/>
    </row>
    <row r="32" spans="1:9" ht="15.75">
      <c r="A32" s="124" t="s">
        <v>114</v>
      </c>
      <c r="B32" s="112">
        <v>0</v>
      </c>
      <c r="C32" s="113"/>
    </row>
    <row r="33" spans="1:9" ht="15.75">
      <c r="A33" s="124" t="s">
        <v>115</v>
      </c>
      <c r="B33" s="112">
        <v>0</v>
      </c>
      <c r="C33" s="113"/>
    </row>
    <row r="34" spans="1:9" ht="15.75">
      <c r="A34" s="124" t="s">
        <v>116</v>
      </c>
      <c r="B34" s="112">
        <v>0</v>
      </c>
      <c r="C34" s="113"/>
    </row>
    <row r="35" spans="1:9" ht="15.75">
      <c r="A35" s="118" t="s">
        <v>105</v>
      </c>
      <c r="B35" s="112"/>
      <c r="C35" s="113">
        <f>SUM(B26:B34)</f>
        <v>31038699</v>
      </c>
    </row>
    <row r="36" spans="1:9" s="1" customFormat="1" ht="15.75">
      <c r="A36" s="118"/>
      <c r="B36" s="112"/>
      <c r="C36" s="113"/>
      <c r="G36" s="109"/>
      <c r="I36" s="109"/>
    </row>
    <row r="37" spans="1:9" ht="15" customHeight="1">
      <c r="A37" s="114" t="s">
        <v>118</v>
      </c>
      <c r="B37" s="119"/>
      <c r="C37" s="120">
        <f>C22-C35</f>
        <v>19176026</v>
      </c>
    </row>
    <row r="38" spans="1:9" ht="15.75">
      <c r="A38" s="118" t="s">
        <v>119</v>
      </c>
      <c r="B38" s="112"/>
      <c r="C38" s="113">
        <v>0</v>
      </c>
    </row>
    <row r="39" spans="1:9" ht="15.75">
      <c r="A39" s="114" t="s">
        <v>120</v>
      </c>
      <c r="B39" s="119"/>
      <c r="C39" s="120">
        <f>C37-C38</f>
        <v>19176026</v>
      </c>
    </row>
    <row r="40" spans="1:9" ht="15" customHeight="1">
      <c r="A40" s="125" t="s">
        <v>122</v>
      </c>
      <c r="B40" s="112"/>
      <c r="C40" s="113">
        <v>0</v>
      </c>
    </row>
    <row r="41" spans="1:9" ht="15.75">
      <c r="A41" s="114" t="s">
        <v>121</v>
      </c>
      <c r="B41" s="119"/>
      <c r="C41" s="120">
        <f>C39-C40</f>
        <v>19176026</v>
      </c>
    </row>
    <row r="42" spans="1:9">
      <c r="A42" s="126"/>
      <c r="B42" s="127"/>
      <c r="C42" s="128"/>
    </row>
    <row r="43" spans="1:9">
      <c r="A43" s="7"/>
    </row>
  </sheetData>
  <mergeCells count="6">
    <mergeCell ref="A1:C1"/>
    <mergeCell ref="A2:C2"/>
    <mergeCell ref="A3:C3"/>
    <mergeCell ref="F1:I1"/>
    <mergeCell ref="F2:I2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opLeftCell="L1" zoomScale="85" zoomScaleNormal="85" workbookViewId="0">
      <selection activeCell="I57" sqref="I57"/>
    </sheetView>
  </sheetViews>
  <sheetFormatPr defaultRowHeight="15"/>
  <cols>
    <col min="1" max="1" width="32" bestFit="1" customWidth="1"/>
    <col min="2" max="2" width="9.140625" style="148" customWidth="1"/>
    <col min="4" max="4" width="3.42578125" customWidth="1"/>
    <col min="5" max="5" width="32.28515625" customWidth="1"/>
    <col min="6" max="6" width="12.140625" style="148" customWidth="1"/>
    <col min="8" max="8" width="3.28515625" customWidth="1"/>
    <col min="9" max="9" width="29" customWidth="1"/>
    <col min="10" max="10" width="9.140625" style="148"/>
    <col min="12" max="12" width="3.140625" customWidth="1"/>
    <col min="13" max="13" width="33.28515625" bestFit="1" customWidth="1"/>
    <col min="14" max="14" width="9.140625" style="148"/>
    <col min="17" max="17" width="34.5703125" bestFit="1" customWidth="1"/>
    <col min="18" max="18" width="8" bestFit="1" customWidth="1"/>
  </cols>
  <sheetData>
    <row r="1" spans="1:19">
      <c r="A1" s="153" t="s">
        <v>152</v>
      </c>
      <c r="B1" s="154"/>
      <c r="C1" s="155"/>
      <c r="D1" s="155"/>
      <c r="E1" s="155"/>
      <c r="F1" s="154"/>
      <c r="G1" s="155"/>
      <c r="H1" s="155"/>
      <c r="I1" s="155"/>
      <c r="J1" s="154"/>
      <c r="K1" s="155"/>
      <c r="L1" s="155"/>
      <c r="M1" s="155"/>
      <c r="N1" s="154"/>
      <c r="O1" s="155"/>
      <c r="Q1" s="157" t="s">
        <v>152</v>
      </c>
      <c r="R1" s="163"/>
    </row>
    <row r="2" spans="1:19">
      <c r="Q2" s="129"/>
      <c r="R2" s="159"/>
    </row>
    <row r="3" spans="1:19" ht="15.75" thickBot="1">
      <c r="A3" s="1" t="s">
        <v>154</v>
      </c>
      <c r="B3" s="148">
        <v>9</v>
      </c>
      <c r="C3" s="1" t="s">
        <v>155</v>
      </c>
      <c r="E3" s="1" t="s">
        <v>156</v>
      </c>
      <c r="F3" s="148">
        <v>10</v>
      </c>
      <c r="G3" t="s">
        <v>155</v>
      </c>
      <c r="I3" s="1" t="s">
        <v>166</v>
      </c>
      <c r="J3" s="148">
        <v>12</v>
      </c>
      <c r="K3" t="s">
        <v>155</v>
      </c>
      <c r="M3" s="1" t="s">
        <v>180</v>
      </c>
      <c r="N3" s="148">
        <v>2</v>
      </c>
      <c r="O3" t="s">
        <v>155</v>
      </c>
      <c r="Q3" s="172" t="s">
        <v>216</v>
      </c>
      <c r="R3" s="173">
        <f>N6</f>
        <v>5000</v>
      </c>
      <c r="S3" s="1" t="s">
        <v>274</v>
      </c>
    </row>
    <row r="4" spans="1:19" ht="15.75" thickBot="1">
      <c r="A4" s="141" t="s">
        <v>145</v>
      </c>
      <c r="B4" s="145">
        <v>13760</v>
      </c>
      <c r="E4" s="141" t="s">
        <v>157</v>
      </c>
      <c r="F4" s="145">
        <v>11000</v>
      </c>
      <c r="I4" s="141" t="s">
        <v>167</v>
      </c>
      <c r="J4" s="145">
        <v>7200</v>
      </c>
      <c r="M4" s="141" t="s">
        <v>178</v>
      </c>
      <c r="N4" s="145">
        <v>6000</v>
      </c>
      <c r="Q4" s="172" t="s">
        <v>210</v>
      </c>
      <c r="R4" s="173">
        <f>N17</f>
        <v>9000</v>
      </c>
      <c r="S4" s="1" t="s">
        <v>276</v>
      </c>
    </row>
    <row r="5" spans="1:19" ht="15.75" thickBot="1">
      <c r="A5" s="143" t="s">
        <v>146</v>
      </c>
      <c r="B5" s="146">
        <v>9792</v>
      </c>
      <c r="E5" s="143" t="s">
        <v>158</v>
      </c>
      <c r="F5" s="146">
        <v>8000</v>
      </c>
      <c r="I5" s="143" t="s">
        <v>168</v>
      </c>
      <c r="J5" s="146">
        <v>7000</v>
      </c>
      <c r="M5" s="143" t="s">
        <v>179</v>
      </c>
      <c r="N5" s="146">
        <v>4000</v>
      </c>
      <c r="Q5" s="172" t="s">
        <v>183</v>
      </c>
      <c r="R5" s="173">
        <f>B26</f>
        <v>18875</v>
      </c>
      <c r="S5" s="1" t="s">
        <v>275</v>
      </c>
    </row>
    <row r="6" spans="1:19" ht="15.75" thickBot="1">
      <c r="A6" s="143" t="s">
        <v>147</v>
      </c>
      <c r="B6" s="146">
        <v>4000</v>
      </c>
      <c r="E6" s="143" t="s">
        <v>159</v>
      </c>
      <c r="F6" s="146">
        <v>5000</v>
      </c>
      <c r="I6" s="143" t="s">
        <v>169</v>
      </c>
      <c r="J6" s="146">
        <v>200</v>
      </c>
      <c r="M6" s="147" t="s">
        <v>153</v>
      </c>
      <c r="N6" s="148">
        <f>SUM(N4:N5)/N3</f>
        <v>5000</v>
      </c>
      <c r="Q6" s="172" t="s">
        <v>192</v>
      </c>
      <c r="R6" s="173">
        <f>F26</f>
        <v>5575</v>
      </c>
      <c r="S6" s="1" t="s">
        <v>274</v>
      </c>
    </row>
    <row r="7" spans="1:19" ht="15.75" thickBot="1">
      <c r="A7" s="143" t="s">
        <v>148</v>
      </c>
      <c r="B7" s="146">
        <v>2583</v>
      </c>
      <c r="E7" s="143" t="s">
        <v>160</v>
      </c>
      <c r="F7" s="146">
        <v>400</v>
      </c>
      <c r="I7" s="143" t="s">
        <v>170</v>
      </c>
      <c r="J7" s="146">
        <v>26000</v>
      </c>
      <c r="Q7" s="174" t="s">
        <v>205</v>
      </c>
      <c r="R7" s="175">
        <f>J28</f>
        <v>5850</v>
      </c>
      <c r="S7" s="1" t="s">
        <v>274</v>
      </c>
    </row>
    <row r="8" spans="1:19" ht="15.75" thickBot="1">
      <c r="A8" s="143" t="s">
        <v>149</v>
      </c>
      <c r="B8" s="146">
        <v>7291</v>
      </c>
      <c r="E8" s="143" t="s">
        <v>161</v>
      </c>
      <c r="F8" s="146">
        <v>400</v>
      </c>
      <c r="I8" s="143" t="s">
        <v>171</v>
      </c>
      <c r="J8" s="146">
        <v>4000</v>
      </c>
      <c r="M8" t="s">
        <v>181</v>
      </c>
      <c r="N8" s="148">
        <v>1</v>
      </c>
      <c r="O8" s="1" t="s">
        <v>155</v>
      </c>
      <c r="Q8" s="2"/>
      <c r="R8" s="171"/>
    </row>
    <row r="9" spans="1:19" ht="15.75" thickBot="1">
      <c r="A9" s="143" t="s">
        <v>150</v>
      </c>
      <c r="B9" s="146">
        <v>400</v>
      </c>
      <c r="E9" s="143" t="s">
        <v>162</v>
      </c>
      <c r="F9" s="146">
        <v>10000</v>
      </c>
      <c r="I9" s="143" t="s">
        <v>172</v>
      </c>
      <c r="J9" s="146">
        <v>2750</v>
      </c>
      <c r="M9" s="141" t="s">
        <v>182</v>
      </c>
      <c r="N9" s="145">
        <v>2000</v>
      </c>
      <c r="Q9" s="165" t="s">
        <v>215</v>
      </c>
      <c r="R9" s="158" t="s">
        <v>274</v>
      </c>
    </row>
    <row r="10" spans="1:19" ht="15.75" thickBot="1">
      <c r="A10" s="143" t="s">
        <v>151</v>
      </c>
      <c r="B10" s="146">
        <v>216</v>
      </c>
      <c r="E10" s="143" t="s">
        <v>163</v>
      </c>
      <c r="F10" s="146">
        <v>200</v>
      </c>
      <c r="I10" s="143" t="s">
        <v>173</v>
      </c>
      <c r="J10" s="146">
        <v>200</v>
      </c>
      <c r="M10" s="147" t="s">
        <v>153</v>
      </c>
      <c r="N10" s="148">
        <f>N9/N8</f>
        <v>2000</v>
      </c>
      <c r="Q10" s="129"/>
      <c r="R10" s="159"/>
    </row>
    <row r="11" spans="1:19" ht="15.75" thickBot="1">
      <c r="A11" s="147" t="s">
        <v>153</v>
      </c>
      <c r="B11" s="148">
        <f>SUM(B4:B10)/B3</f>
        <v>4226.8888888888887</v>
      </c>
      <c r="E11" s="143" t="s">
        <v>164</v>
      </c>
      <c r="F11" s="146">
        <v>5100</v>
      </c>
      <c r="I11" s="143" t="s">
        <v>174</v>
      </c>
      <c r="J11" s="146">
        <v>2000</v>
      </c>
      <c r="Q11" s="133" t="s">
        <v>221</v>
      </c>
      <c r="R11" s="162">
        <f>F36</f>
        <v>4550</v>
      </c>
    </row>
    <row r="12" spans="1:19" ht="15.75" thickBot="1">
      <c r="E12" s="143" t="s">
        <v>165</v>
      </c>
      <c r="F12" s="146">
        <v>8000</v>
      </c>
      <c r="I12" s="143" t="s">
        <v>175</v>
      </c>
      <c r="J12" s="146">
        <v>3000</v>
      </c>
      <c r="M12" t="s">
        <v>210</v>
      </c>
      <c r="N12" s="148">
        <v>1</v>
      </c>
      <c r="O12" s="1" t="s">
        <v>155</v>
      </c>
    </row>
    <row r="13" spans="1:19" ht="15.75" thickBot="1">
      <c r="E13" s="147" t="s">
        <v>153</v>
      </c>
      <c r="F13" s="148">
        <f>SUM(F4:F12)/F3</f>
        <v>4810</v>
      </c>
      <c r="I13" s="143" t="s">
        <v>176</v>
      </c>
      <c r="J13" s="146">
        <v>2000</v>
      </c>
      <c r="M13" s="149" t="s">
        <v>211</v>
      </c>
      <c r="N13" s="150">
        <v>1500</v>
      </c>
      <c r="Q13" s="157" t="s">
        <v>226</v>
      </c>
      <c r="R13" s="158" t="s">
        <v>273</v>
      </c>
    </row>
    <row r="14" spans="1:19" ht="15.75" thickBot="1">
      <c r="I14" s="143" t="s">
        <v>177</v>
      </c>
      <c r="J14" s="146">
        <v>3000</v>
      </c>
      <c r="M14" s="151" t="s">
        <v>212</v>
      </c>
      <c r="N14" s="152">
        <v>2000</v>
      </c>
      <c r="Q14" s="129"/>
      <c r="R14" s="159"/>
    </row>
    <row r="15" spans="1:19" ht="15.75" thickBot="1">
      <c r="I15" s="147" t="s">
        <v>153</v>
      </c>
      <c r="J15" s="148">
        <f>SUM(J4:J14)/J3</f>
        <v>4779.166666666667</v>
      </c>
      <c r="M15" s="151" t="s">
        <v>213</v>
      </c>
      <c r="N15" s="152">
        <v>4700</v>
      </c>
      <c r="Q15" s="129" t="s">
        <v>272</v>
      </c>
      <c r="R15" s="161">
        <f>B45</f>
        <v>14100</v>
      </c>
    </row>
    <row r="16" spans="1:19" ht="15.75" thickBot="1">
      <c r="M16" s="151" t="s">
        <v>214</v>
      </c>
      <c r="N16" s="152">
        <v>800</v>
      </c>
      <c r="Q16" s="129" t="s">
        <v>232</v>
      </c>
      <c r="R16" s="161">
        <f>F46</f>
        <v>12100</v>
      </c>
    </row>
    <row r="17" spans="1:18" ht="15.75" thickBot="1">
      <c r="A17" s="1" t="s">
        <v>183</v>
      </c>
      <c r="B17" s="148">
        <v>8</v>
      </c>
      <c r="C17" s="1" t="s">
        <v>155</v>
      </c>
      <c r="E17" t="s">
        <v>192</v>
      </c>
      <c r="F17" s="148">
        <v>8</v>
      </c>
      <c r="G17" s="1" t="s">
        <v>155</v>
      </c>
      <c r="I17" t="s">
        <v>201</v>
      </c>
      <c r="J17" s="166">
        <v>1</v>
      </c>
      <c r="K17" s="1" t="s">
        <v>155</v>
      </c>
      <c r="M17" s="147" t="s">
        <v>153</v>
      </c>
      <c r="N17" s="148">
        <f>SUM(N13:N16)/N12</f>
        <v>9000</v>
      </c>
      <c r="Q17" s="129" t="s">
        <v>237</v>
      </c>
      <c r="R17" s="161">
        <f>J44</f>
        <v>12600</v>
      </c>
    </row>
    <row r="18" spans="1:18" ht="15.75" thickBot="1">
      <c r="A18" s="141" t="s">
        <v>184</v>
      </c>
      <c r="B18" s="145">
        <v>10000</v>
      </c>
      <c r="E18" s="141" t="s">
        <v>193</v>
      </c>
      <c r="F18" s="145">
        <v>9600</v>
      </c>
      <c r="I18" s="141" t="s">
        <v>202</v>
      </c>
      <c r="J18" s="145">
        <v>1000</v>
      </c>
      <c r="Q18" s="133" t="s">
        <v>241</v>
      </c>
      <c r="R18" s="162">
        <f>N43</f>
        <v>6600</v>
      </c>
    </row>
    <row r="19" spans="1:18" ht="15.75" thickBot="1">
      <c r="A19" s="143" t="s">
        <v>185</v>
      </c>
      <c r="B19" s="146">
        <v>36000</v>
      </c>
      <c r="E19" s="143" t="s">
        <v>194</v>
      </c>
      <c r="F19" s="146">
        <v>14000</v>
      </c>
      <c r="I19" s="143" t="s">
        <v>203</v>
      </c>
      <c r="J19" s="146">
        <v>3000</v>
      </c>
    </row>
    <row r="20" spans="1:18" ht="15.75" thickBot="1">
      <c r="A20" s="143" t="s">
        <v>186</v>
      </c>
      <c r="B20" s="146">
        <v>8000</v>
      </c>
      <c r="E20" s="143" t="s">
        <v>195</v>
      </c>
      <c r="F20" s="146">
        <v>2500</v>
      </c>
      <c r="I20" s="143" t="s">
        <v>204</v>
      </c>
      <c r="J20" s="146">
        <v>2500</v>
      </c>
      <c r="Q20" s="157" t="s">
        <v>244</v>
      </c>
      <c r="R20" s="158"/>
    </row>
    <row r="21" spans="1:18" ht="15.75" thickBot="1">
      <c r="A21" s="143" t="s">
        <v>187</v>
      </c>
      <c r="B21" s="146">
        <v>10000</v>
      </c>
      <c r="E21" s="143" t="s">
        <v>196</v>
      </c>
      <c r="F21" s="146">
        <v>6500</v>
      </c>
      <c r="I21" s="147" t="s">
        <v>153</v>
      </c>
      <c r="J21" s="148">
        <f>SUM(J18:J20)/J17</f>
        <v>6500</v>
      </c>
      <c r="Q21" s="129"/>
      <c r="R21" s="159"/>
    </row>
    <row r="22" spans="1:18" ht="15.75" thickBot="1">
      <c r="A22" s="143" t="s">
        <v>188</v>
      </c>
      <c r="B22" s="146">
        <v>54000</v>
      </c>
      <c r="E22" s="143" t="s">
        <v>197</v>
      </c>
      <c r="F22" s="146">
        <v>7000</v>
      </c>
      <c r="Q22" s="129" t="s">
        <v>245</v>
      </c>
      <c r="R22" s="161">
        <f>B55</f>
        <v>11200</v>
      </c>
    </row>
    <row r="23" spans="1:18" ht="15.75" thickBot="1">
      <c r="A23" s="143" t="s">
        <v>189</v>
      </c>
      <c r="B23" s="146">
        <v>11000</v>
      </c>
      <c r="E23" s="143" t="s">
        <v>198</v>
      </c>
      <c r="F23" s="146">
        <v>1000</v>
      </c>
      <c r="I23" t="s">
        <v>205</v>
      </c>
      <c r="J23" s="166">
        <v>4</v>
      </c>
      <c r="K23" s="1" t="s">
        <v>155</v>
      </c>
      <c r="Q23" s="129" t="s">
        <v>248</v>
      </c>
      <c r="R23" s="161">
        <f>F55</f>
        <v>8000</v>
      </c>
    </row>
    <row r="24" spans="1:18" ht="15.75" thickBot="1">
      <c r="A24" s="143" t="s">
        <v>190</v>
      </c>
      <c r="B24" s="146">
        <v>13000</v>
      </c>
      <c r="E24" s="143" t="s">
        <v>199</v>
      </c>
      <c r="F24" s="146">
        <v>2000</v>
      </c>
      <c r="I24" s="149" t="s">
        <v>206</v>
      </c>
      <c r="J24" s="167">
        <v>6600</v>
      </c>
      <c r="Q24" s="129" t="s">
        <v>252</v>
      </c>
      <c r="R24" s="161">
        <f>J56</f>
        <v>8000</v>
      </c>
    </row>
    <row r="25" spans="1:18" ht="15.75" thickBot="1">
      <c r="A25" s="143" t="s">
        <v>191</v>
      </c>
      <c r="B25" s="146">
        <v>9000</v>
      </c>
      <c r="E25" s="143" t="s">
        <v>200</v>
      </c>
      <c r="F25" s="146">
        <v>2000</v>
      </c>
      <c r="I25" s="151" t="s">
        <v>207</v>
      </c>
      <c r="J25" s="168">
        <v>10800</v>
      </c>
      <c r="Q25" s="129" t="s">
        <v>257</v>
      </c>
      <c r="R25" s="161">
        <f>B64</f>
        <v>8000</v>
      </c>
    </row>
    <row r="26" spans="1:18" ht="15.75" thickBot="1">
      <c r="A26" s="147" t="s">
        <v>153</v>
      </c>
      <c r="B26" s="148">
        <f>SUM(B18:B25)/B17</f>
        <v>18875</v>
      </c>
      <c r="E26" s="147" t="s">
        <v>153</v>
      </c>
      <c r="F26" s="148">
        <f>SUM(F18:F25)/F17</f>
        <v>5575</v>
      </c>
      <c r="I26" s="151" t="s">
        <v>208</v>
      </c>
      <c r="J26" s="168">
        <v>2000</v>
      </c>
      <c r="Q26" s="129" t="s">
        <v>259</v>
      </c>
      <c r="R26" s="161">
        <f>F64</f>
        <v>10500</v>
      </c>
    </row>
    <row r="27" spans="1:18" ht="15.75" thickBot="1">
      <c r="I27" s="151" t="s">
        <v>209</v>
      </c>
      <c r="J27" s="168">
        <v>4000</v>
      </c>
      <c r="Q27" s="133" t="s">
        <v>262</v>
      </c>
      <c r="R27" s="162">
        <f>J64</f>
        <v>11000</v>
      </c>
    </row>
    <row r="28" spans="1:18">
      <c r="I28" s="147" t="s">
        <v>153</v>
      </c>
      <c r="J28" s="148">
        <f>SUM(J24:J27)/J23</f>
        <v>5850</v>
      </c>
    </row>
    <row r="29" spans="1:18">
      <c r="A29" s="164" t="s">
        <v>215</v>
      </c>
      <c r="B29" s="154"/>
      <c r="C29" s="155"/>
      <c r="D29" s="155"/>
      <c r="E29" s="155"/>
      <c r="F29" s="154"/>
      <c r="G29" s="155"/>
    </row>
    <row r="31" spans="1:18" ht="15.75" thickBot="1">
      <c r="A31" t="s">
        <v>217</v>
      </c>
      <c r="B31" s="148">
        <v>1</v>
      </c>
      <c r="C31" s="1" t="s">
        <v>155</v>
      </c>
      <c r="E31" t="s">
        <v>221</v>
      </c>
      <c r="F31" s="148">
        <v>1</v>
      </c>
      <c r="G31" s="1" t="s">
        <v>155</v>
      </c>
    </row>
    <row r="32" spans="1:18" ht="15.75" thickBot="1">
      <c r="A32" s="141" t="s">
        <v>218</v>
      </c>
      <c r="B32" s="145">
        <v>1000</v>
      </c>
      <c r="E32" s="141" t="s">
        <v>222</v>
      </c>
      <c r="F32" s="145">
        <v>3100</v>
      </c>
    </row>
    <row r="33" spans="1:18" ht="15.75" thickBot="1">
      <c r="A33" s="143" t="s">
        <v>219</v>
      </c>
      <c r="B33" s="146">
        <v>1000</v>
      </c>
      <c r="E33" s="143" t="s">
        <v>223</v>
      </c>
      <c r="F33" s="146">
        <v>750</v>
      </c>
    </row>
    <row r="34" spans="1:18" ht="15.75" thickBot="1">
      <c r="A34" s="143" t="s">
        <v>220</v>
      </c>
      <c r="B34" s="146">
        <v>1000</v>
      </c>
      <c r="E34" s="143" t="s">
        <v>224</v>
      </c>
      <c r="F34" s="146">
        <v>100</v>
      </c>
      <c r="Q34" s="2"/>
      <c r="R34" s="171"/>
    </row>
    <row r="35" spans="1:18" ht="15.75" thickBot="1">
      <c r="A35" s="147" t="s">
        <v>153</v>
      </c>
      <c r="B35" s="148">
        <f>SUM(B32:B34)/B31</f>
        <v>3000</v>
      </c>
      <c r="E35" s="143" t="s">
        <v>225</v>
      </c>
      <c r="F35" s="146">
        <v>600</v>
      </c>
    </row>
    <row r="36" spans="1:18">
      <c r="E36" s="147" t="s">
        <v>153</v>
      </c>
      <c r="F36" s="148">
        <f>SUM(F32:F35)/F31</f>
        <v>4550</v>
      </c>
    </row>
    <row r="37" spans="1:18">
      <c r="Q37" s="2"/>
      <c r="R37" s="2"/>
    </row>
    <row r="38" spans="1:18">
      <c r="A38" s="153" t="s">
        <v>226</v>
      </c>
      <c r="B38" s="154"/>
      <c r="C38" s="155"/>
      <c r="D38" s="155"/>
      <c r="E38" s="155"/>
      <c r="F38" s="154"/>
      <c r="G38" s="155"/>
      <c r="H38" s="155"/>
      <c r="I38" s="155"/>
      <c r="J38" s="154"/>
      <c r="K38" s="155"/>
      <c r="L38" s="155"/>
      <c r="M38" s="155"/>
      <c r="N38" s="154"/>
      <c r="O38" s="155"/>
      <c r="Q38" s="2"/>
      <c r="R38" s="171"/>
    </row>
    <row r="40" spans="1:18" ht="15.75" thickBot="1">
      <c r="A40" t="s">
        <v>227</v>
      </c>
      <c r="B40" s="148">
        <v>1</v>
      </c>
      <c r="C40" s="1" t="s">
        <v>155</v>
      </c>
      <c r="E40" t="s">
        <v>232</v>
      </c>
      <c r="F40" s="148">
        <v>1</v>
      </c>
      <c r="G40" s="1" t="s">
        <v>155</v>
      </c>
      <c r="I40" t="s">
        <v>237</v>
      </c>
      <c r="J40" s="148">
        <v>1</v>
      </c>
      <c r="K40" s="1" t="s">
        <v>155</v>
      </c>
      <c r="M40" t="s">
        <v>241</v>
      </c>
      <c r="N40" s="148">
        <v>1</v>
      </c>
      <c r="O40" s="1" t="s">
        <v>155</v>
      </c>
    </row>
    <row r="41" spans="1:18" ht="15.75" customHeight="1" thickBot="1">
      <c r="A41" s="141" t="s">
        <v>228</v>
      </c>
      <c r="B41" s="145">
        <v>4000</v>
      </c>
      <c r="E41" s="141" t="s">
        <v>233</v>
      </c>
      <c r="F41" s="145">
        <v>200</v>
      </c>
      <c r="I41" s="141" t="s">
        <v>238</v>
      </c>
      <c r="J41" s="145">
        <v>4600</v>
      </c>
      <c r="M41" s="141" t="s">
        <v>242</v>
      </c>
      <c r="N41" s="142">
        <v>2000</v>
      </c>
    </row>
    <row r="42" spans="1:18" ht="15.75" thickBot="1">
      <c r="A42" s="143" t="s">
        <v>229</v>
      </c>
      <c r="B42" s="146">
        <v>5000</v>
      </c>
      <c r="E42" s="143" t="s">
        <v>234</v>
      </c>
      <c r="F42" s="146">
        <v>2200</v>
      </c>
      <c r="I42" s="143" t="s">
        <v>239</v>
      </c>
      <c r="J42" s="146">
        <v>4000</v>
      </c>
      <c r="M42" s="143" t="s">
        <v>243</v>
      </c>
      <c r="N42" s="144">
        <v>4600</v>
      </c>
    </row>
    <row r="43" spans="1:18" ht="15.75" thickBot="1">
      <c r="A43" s="143" t="s">
        <v>230</v>
      </c>
      <c r="B43" s="146">
        <v>3200</v>
      </c>
      <c r="E43" s="143" t="s">
        <v>235</v>
      </c>
      <c r="F43" s="146">
        <v>4000</v>
      </c>
      <c r="I43" s="143" t="s">
        <v>240</v>
      </c>
      <c r="J43" s="146">
        <v>4000</v>
      </c>
      <c r="M43" s="147" t="s">
        <v>153</v>
      </c>
      <c r="N43" s="148">
        <f>SUM(N41:N42)/N40</f>
        <v>6600</v>
      </c>
    </row>
    <row r="44" spans="1:18" ht="15.75" thickBot="1">
      <c r="A44" s="143" t="s">
        <v>231</v>
      </c>
      <c r="B44" s="146">
        <v>1900</v>
      </c>
      <c r="E44" s="143" t="s">
        <v>236</v>
      </c>
      <c r="F44" s="146">
        <v>2500</v>
      </c>
      <c r="I44" s="147" t="s">
        <v>153</v>
      </c>
      <c r="J44" s="148">
        <f>SUM(J41:J43)/J40</f>
        <v>12600</v>
      </c>
    </row>
    <row r="45" spans="1:18" ht="15.75" thickBot="1">
      <c r="A45" s="147" t="s">
        <v>153</v>
      </c>
      <c r="B45" s="148">
        <f>SUM(B41:B44)/B40</f>
        <v>14100</v>
      </c>
      <c r="E45" s="143" t="s">
        <v>230</v>
      </c>
      <c r="F45" s="146">
        <v>3200</v>
      </c>
    </row>
    <row r="46" spans="1:18">
      <c r="E46" s="147" t="s">
        <v>153</v>
      </c>
      <c r="F46" s="148">
        <f>SUM(F41:F45)/F40</f>
        <v>12100</v>
      </c>
    </row>
    <row r="48" spans="1:18">
      <c r="A48" s="153" t="s">
        <v>244</v>
      </c>
    </row>
    <row r="50" spans="1:11" ht="15.75" thickBot="1">
      <c r="A50" t="s">
        <v>245</v>
      </c>
      <c r="B50" s="148">
        <v>1</v>
      </c>
      <c r="C50" s="1" t="s">
        <v>155</v>
      </c>
      <c r="E50" t="s">
        <v>248</v>
      </c>
      <c r="F50" s="148">
        <v>1</v>
      </c>
      <c r="G50" s="1" t="s">
        <v>155</v>
      </c>
      <c r="I50" t="s">
        <v>252</v>
      </c>
      <c r="J50" s="148">
        <v>1</v>
      </c>
      <c r="K50" s="1" t="s">
        <v>155</v>
      </c>
    </row>
    <row r="51" spans="1:11" ht="15.75" thickBot="1">
      <c r="A51" s="141" t="s">
        <v>246</v>
      </c>
      <c r="B51" s="145">
        <v>6000</v>
      </c>
      <c r="E51" s="141" t="s">
        <v>249</v>
      </c>
      <c r="F51" s="145">
        <v>3000</v>
      </c>
      <c r="I51" s="141" t="s">
        <v>253</v>
      </c>
      <c r="J51" s="145">
        <v>3000</v>
      </c>
    </row>
    <row r="52" spans="1:11" ht="15.75" thickBot="1">
      <c r="A52" s="143" t="s">
        <v>247</v>
      </c>
      <c r="B52" s="146">
        <v>1000</v>
      </c>
      <c r="E52" s="143" t="s">
        <v>250</v>
      </c>
      <c r="F52" s="146">
        <v>2000</v>
      </c>
      <c r="I52" s="143" t="s">
        <v>247</v>
      </c>
      <c r="J52" s="146">
        <v>1000</v>
      </c>
    </row>
    <row r="53" spans="1:11" ht="15.75" thickBot="1">
      <c r="A53" s="143" t="s">
        <v>230</v>
      </c>
      <c r="B53" s="146">
        <v>3200</v>
      </c>
      <c r="E53" s="143" t="s">
        <v>251</v>
      </c>
      <c r="F53" s="146">
        <v>2000</v>
      </c>
      <c r="I53" s="143" t="s">
        <v>254</v>
      </c>
      <c r="J53" s="146">
        <v>2000</v>
      </c>
    </row>
    <row r="54" spans="1:11" ht="15.75" thickBot="1">
      <c r="A54" s="143" t="s">
        <v>224</v>
      </c>
      <c r="B54" s="146">
        <v>1000</v>
      </c>
      <c r="E54" s="143" t="s">
        <v>224</v>
      </c>
      <c r="F54" s="146">
        <v>1000</v>
      </c>
      <c r="I54" s="143" t="s">
        <v>255</v>
      </c>
      <c r="J54" s="146">
        <v>1000</v>
      </c>
    </row>
    <row r="55" spans="1:11" ht="15.75" thickBot="1">
      <c r="A55" s="147" t="s">
        <v>153</v>
      </c>
      <c r="B55" s="148">
        <f>SUM(B51:B54)/B50</f>
        <v>11200</v>
      </c>
      <c r="E55" s="147" t="s">
        <v>153</v>
      </c>
      <c r="F55" s="148">
        <f>SUM(F51:F54)/F50</f>
        <v>8000</v>
      </c>
      <c r="I55" s="143" t="s">
        <v>224</v>
      </c>
      <c r="J55" s="146">
        <v>1000</v>
      </c>
    </row>
    <row r="56" spans="1:11">
      <c r="I56" s="147" t="s">
        <v>153</v>
      </c>
      <c r="J56" s="148">
        <f>SUM(J51:J55)</f>
        <v>8000</v>
      </c>
    </row>
    <row r="57" spans="1:11">
      <c r="A57" s="153" t="s">
        <v>256</v>
      </c>
    </row>
    <row r="59" spans="1:11" ht="15.75" thickBot="1">
      <c r="A59" t="s">
        <v>257</v>
      </c>
      <c r="B59" s="148">
        <v>1</v>
      </c>
      <c r="C59" s="1" t="s">
        <v>155</v>
      </c>
      <c r="E59" t="s">
        <v>259</v>
      </c>
      <c r="F59" s="148">
        <v>1</v>
      </c>
      <c r="G59" s="1" t="s">
        <v>155</v>
      </c>
      <c r="I59" t="s">
        <v>262</v>
      </c>
      <c r="J59" s="148">
        <v>1</v>
      </c>
      <c r="K59" s="1" t="s">
        <v>155</v>
      </c>
    </row>
    <row r="60" spans="1:11" ht="15.75" thickBot="1">
      <c r="A60" s="141" t="s">
        <v>250</v>
      </c>
      <c r="B60" s="145">
        <v>2000</v>
      </c>
      <c r="E60" s="141" t="s">
        <v>260</v>
      </c>
      <c r="F60" s="142">
        <v>2000</v>
      </c>
      <c r="I60" s="141" t="s">
        <v>253</v>
      </c>
      <c r="J60" s="145">
        <v>3000</v>
      </c>
    </row>
    <row r="61" spans="1:11" ht="15.75" thickBot="1">
      <c r="A61" s="143" t="s">
        <v>258</v>
      </c>
      <c r="B61" s="146">
        <v>2000</v>
      </c>
      <c r="E61" s="143" t="s">
        <v>249</v>
      </c>
      <c r="F61" s="144">
        <v>3000</v>
      </c>
      <c r="I61" s="143" t="s">
        <v>260</v>
      </c>
      <c r="J61" s="146">
        <v>4000</v>
      </c>
    </row>
    <row r="62" spans="1:11" ht="15.75" thickBot="1">
      <c r="A62" s="143" t="s">
        <v>249</v>
      </c>
      <c r="B62" s="146">
        <v>3000</v>
      </c>
      <c r="E62" s="143" t="s">
        <v>261</v>
      </c>
      <c r="F62" s="144">
        <v>4000</v>
      </c>
      <c r="I62" s="143" t="s">
        <v>224</v>
      </c>
      <c r="J62" s="146">
        <v>2000</v>
      </c>
    </row>
    <row r="63" spans="1:11" ht="15.75" thickBot="1">
      <c r="A63" s="143" t="s">
        <v>224</v>
      </c>
      <c r="B63" s="146">
        <v>1000</v>
      </c>
      <c r="E63" s="143" t="s">
        <v>224</v>
      </c>
      <c r="F63" s="144">
        <v>1500</v>
      </c>
      <c r="I63" s="143" t="s">
        <v>263</v>
      </c>
      <c r="J63" s="146">
        <v>2000</v>
      </c>
    </row>
    <row r="64" spans="1:11">
      <c r="A64" s="147" t="s">
        <v>153</v>
      </c>
      <c r="B64" s="148">
        <f>SUM(B60:B63)/B59</f>
        <v>8000</v>
      </c>
      <c r="E64" s="147" t="s">
        <v>153</v>
      </c>
      <c r="F64" s="148">
        <f>SUM(F60:F63)/F59</f>
        <v>10500</v>
      </c>
      <c r="I64" s="147" t="s">
        <v>153</v>
      </c>
      <c r="J64" s="148">
        <f>SUM(J60:J63)/J59</f>
        <v>11000</v>
      </c>
    </row>
    <row r="66" spans="1:11" ht="15.75" thickBot="1">
      <c r="A66" t="s">
        <v>264</v>
      </c>
      <c r="B66" s="148">
        <v>1</v>
      </c>
      <c r="C66" s="1" t="s">
        <v>155</v>
      </c>
      <c r="E66" t="s">
        <v>268</v>
      </c>
      <c r="F66" s="148">
        <v>1</v>
      </c>
      <c r="G66" s="1" t="s">
        <v>155</v>
      </c>
      <c r="I66" s="2"/>
      <c r="J66" s="169"/>
      <c r="K66" s="2"/>
    </row>
    <row r="67" spans="1:11" ht="15.75" thickBot="1">
      <c r="A67" s="141" t="s">
        <v>265</v>
      </c>
      <c r="B67" s="145">
        <v>8000</v>
      </c>
      <c r="E67" s="141" t="s">
        <v>269</v>
      </c>
      <c r="F67" s="142">
        <v>4000</v>
      </c>
      <c r="I67" s="170"/>
      <c r="J67" s="170"/>
      <c r="K67" s="2"/>
    </row>
    <row r="68" spans="1:11" ht="15.75" thickBot="1">
      <c r="A68" s="143" t="s">
        <v>266</v>
      </c>
      <c r="B68" s="146">
        <v>2800</v>
      </c>
      <c r="E68" s="143" t="s">
        <v>270</v>
      </c>
      <c r="F68" s="144">
        <v>1000</v>
      </c>
      <c r="I68" s="170"/>
      <c r="J68" s="170"/>
      <c r="K68" s="2"/>
    </row>
    <row r="69" spans="1:11" ht="15.75" thickBot="1">
      <c r="A69" s="143" t="s">
        <v>267</v>
      </c>
      <c r="B69" s="146">
        <v>4500</v>
      </c>
      <c r="E69" s="143" t="s">
        <v>271</v>
      </c>
      <c r="F69" s="144">
        <v>1000</v>
      </c>
      <c r="I69" s="170"/>
      <c r="J69" s="170"/>
      <c r="K69" s="2"/>
    </row>
    <row r="70" spans="1:11">
      <c r="A70" s="147" t="s">
        <v>153</v>
      </c>
      <c r="B70" s="148">
        <f>SUM(B67:B69)/B66</f>
        <v>15300</v>
      </c>
      <c r="E70" s="147" t="s">
        <v>153</v>
      </c>
      <c r="F70" s="148">
        <f>SUM(F67:F69)/F66</f>
        <v>6000</v>
      </c>
      <c r="I70" s="147"/>
      <c r="J70" s="169"/>
      <c r="K70" s="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I13" sqref="I13"/>
    </sheetView>
  </sheetViews>
  <sheetFormatPr defaultRowHeight="15"/>
  <cols>
    <col min="1" max="1" width="6.85546875" bestFit="1" customWidth="1"/>
    <col min="2" max="2" width="21.5703125" style="13" bestFit="1" customWidth="1"/>
    <col min="3" max="3" width="16.5703125" style="148" customWidth="1"/>
  </cols>
  <sheetData>
    <row r="1" spans="1:3">
      <c r="A1" s="240" t="s">
        <v>12</v>
      </c>
      <c r="B1" s="240"/>
      <c r="C1" s="240"/>
    </row>
    <row r="3" spans="1:3">
      <c r="A3" s="189" t="s">
        <v>277</v>
      </c>
      <c r="B3" s="184" t="s">
        <v>278</v>
      </c>
      <c r="C3" s="190" t="s">
        <v>279</v>
      </c>
    </row>
    <row r="4" spans="1:3">
      <c r="A4" s="129">
        <v>1</v>
      </c>
      <c r="B4" s="179" t="s">
        <v>280</v>
      </c>
      <c r="C4" s="160">
        <v>1300000</v>
      </c>
    </row>
    <row r="5" spans="1:3">
      <c r="A5" s="129">
        <v>2</v>
      </c>
      <c r="B5" s="179" t="s">
        <v>281</v>
      </c>
      <c r="C5" s="160">
        <v>900000</v>
      </c>
    </row>
    <row r="6" spans="1:3">
      <c r="A6" s="129">
        <v>3</v>
      </c>
      <c r="B6" s="179" t="s">
        <v>282</v>
      </c>
      <c r="C6" s="160">
        <v>900000</v>
      </c>
    </row>
    <row r="7" spans="1:3" ht="15.75" thickBot="1">
      <c r="A7" s="186"/>
      <c r="B7" s="187"/>
      <c r="C7" s="188"/>
    </row>
    <row r="8" spans="1:3" ht="15.75" thickTop="1">
      <c r="A8" s="177"/>
      <c r="B8" s="180" t="s">
        <v>283</v>
      </c>
      <c r="C8" s="178">
        <f>SUM(C4:C6)</f>
        <v>3100000</v>
      </c>
    </row>
    <row r="10" spans="1:3">
      <c r="A10" s="240" t="s">
        <v>284</v>
      </c>
      <c r="B10" s="240"/>
      <c r="C10" s="240"/>
    </row>
    <row r="12" spans="1:3">
      <c r="A12" s="183" t="s">
        <v>287</v>
      </c>
      <c r="B12" s="184" t="s">
        <v>285</v>
      </c>
      <c r="C12" s="185" t="s">
        <v>286</v>
      </c>
    </row>
    <row r="13" spans="1:3">
      <c r="A13" s="129">
        <v>0</v>
      </c>
      <c r="B13" s="179">
        <v>0</v>
      </c>
      <c r="C13" s="160">
        <f>B13*1700</f>
        <v>0</v>
      </c>
    </row>
    <row r="14" spans="1:3">
      <c r="A14" s="129">
        <v>1</v>
      </c>
      <c r="B14" s="179">
        <v>650.27</v>
      </c>
      <c r="C14" s="160">
        <f t="shared" ref="C14:C20" si="0">B14*1700</f>
        <v>1105459</v>
      </c>
    </row>
    <row r="15" spans="1:3">
      <c r="A15" s="129">
        <v>2</v>
      </c>
      <c r="B15" s="179">
        <v>621.15</v>
      </c>
      <c r="C15" s="160">
        <f t="shared" si="0"/>
        <v>1055955</v>
      </c>
    </row>
    <row r="16" spans="1:3">
      <c r="A16" s="129">
        <v>3</v>
      </c>
      <c r="B16" s="179">
        <v>640.44000000000005</v>
      </c>
      <c r="C16" s="160">
        <f t="shared" si="0"/>
        <v>1088748</v>
      </c>
    </row>
    <row r="17" spans="1:3">
      <c r="A17" s="129">
        <v>4</v>
      </c>
      <c r="B17" s="179">
        <v>633.29999999999995</v>
      </c>
      <c r="C17" s="160">
        <f t="shared" si="0"/>
        <v>1076610</v>
      </c>
    </row>
    <row r="18" spans="1:3">
      <c r="A18" s="129">
        <v>5</v>
      </c>
      <c r="B18" s="179">
        <v>641.21</v>
      </c>
      <c r="C18" s="160">
        <f t="shared" si="0"/>
        <v>1090057</v>
      </c>
    </row>
    <row r="19" spans="1:3">
      <c r="A19" s="129">
        <v>6</v>
      </c>
      <c r="B19" s="179">
        <v>601.1</v>
      </c>
      <c r="C19" s="160">
        <f t="shared" si="0"/>
        <v>1021870</v>
      </c>
    </row>
    <row r="20" spans="1:3">
      <c r="A20" s="129">
        <v>7</v>
      </c>
      <c r="B20" s="181">
        <v>0</v>
      </c>
      <c r="C20" s="160">
        <f t="shared" si="0"/>
        <v>0</v>
      </c>
    </row>
    <row r="21" spans="1:3" ht="15.75" thickBot="1">
      <c r="A21" s="186"/>
      <c r="B21" s="187"/>
      <c r="C21" s="188"/>
    </row>
    <row r="22" spans="1:3" ht="15.75" thickTop="1">
      <c r="A22" s="133" t="s">
        <v>29</v>
      </c>
      <c r="B22" s="182">
        <f>SUM(B13:B20)</f>
        <v>3787.47</v>
      </c>
      <c r="C22" s="176">
        <f>SUM(C13:C20)</f>
        <v>6438699</v>
      </c>
    </row>
    <row r="24" spans="1:3">
      <c r="B24" s="13" t="s">
        <v>306</v>
      </c>
      <c r="C24" s="148">
        <f>C22/6</f>
        <v>1073116.5</v>
      </c>
    </row>
  </sheetData>
  <mergeCells count="2">
    <mergeCell ref="A1:C1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75" zoomScaleNormal="75" workbookViewId="0">
      <selection activeCell="K13" sqref="K13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1.14062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1</v>
      </c>
      <c r="C3" s="4" t="s">
        <v>315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30</v>
      </c>
      <c r="F11" s="204">
        <f>C11*E11</f>
        <v>150000</v>
      </c>
      <c r="G11" s="204">
        <f>D11*E11</f>
        <v>750000</v>
      </c>
      <c r="H11" s="204">
        <f>G11-F11</f>
        <v>600000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72</v>
      </c>
      <c r="F12" s="204">
        <f t="shared" ref="F12:F15" si="0">C12*E12</f>
        <v>648000</v>
      </c>
      <c r="G12" s="204">
        <f t="shared" ref="G12:G15" si="1">D12*E12</f>
        <v>2160000</v>
      </c>
      <c r="H12" s="204">
        <f t="shared" ref="H12:H15" si="2">G12-F12</f>
        <v>1512000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40</v>
      </c>
      <c r="F13" s="204">
        <f t="shared" si="0"/>
        <v>755000</v>
      </c>
      <c r="G13" s="204">
        <f t="shared" si="1"/>
        <v>1400000</v>
      </c>
      <c r="H13" s="204">
        <f t="shared" si="2"/>
        <v>645000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112</v>
      </c>
      <c r="F14" s="204">
        <f t="shared" si="0"/>
        <v>624400</v>
      </c>
      <c r="G14" s="204">
        <f t="shared" si="1"/>
        <v>2800000</v>
      </c>
      <c r="H14" s="204">
        <f t="shared" si="2"/>
        <v>2175600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56</v>
      </c>
      <c r="F15" s="204">
        <f t="shared" si="0"/>
        <v>327600</v>
      </c>
      <c r="G15" s="204">
        <f t="shared" si="1"/>
        <v>1400000</v>
      </c>
      <c r="H15" s="204">
        <f t="shared" si="2"/>
        <v>1072400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15</v>
      </c>
      <c r="F19" s="204">
        <f>C19*E19</f>
        <v>68250</v>
      </c>
      <c r="G19" s="204">
        <f t="shared" ref="G19" si="3">D19*E19</f>
        <v>375000</v>
      </c>
      <c r="H19" s="204">
        <f>G19-F19</f>
        <v>306750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11</v>
      </c>
      <c r="F23" s="204">
        <f t="shared" ref="F23:F26" si="4">C23*E23</f>
        <v>155100</v>
      </c>
      <c r="G23" s="204">
        <f t="shared" ref="G23:G26" si="5">D23*E23</f>
        <v>319000</v>
      </c>
      <c r="H23" s="204">
        <f t="shared" ref="H23:H26" si="6">G23-F23</f>
        <v>163900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32</v>
      </c>
      <c r="F24" s="204">
        <f t="shared" si="4"/>
        <v>387200</v>
      </c>
      <c r="G24" s="204">
        <f t="shared" si="5"/>
        <v>928000</v>
      </c>
      <c r="H24" s="204">
        <f t="shared" si="6"/>
        <v>540800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15</v>
      </c>
      <c r="F25" s="204">
        <f t="shared" si="4"/>
        <v>189000</v>
      </c>
      <c r="G25" s="204">
        <f t="shared" si="5"/>
        <v>435000</v>
      </c>
      <c r="H25" s="204">
        <f t="shared" si="6"/>
        <v>246000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0</v>
      </c>
      <c r="F26" s="204">
        <f t="shared" si="4"/>
        <v>0</v>
      </c>
      <c r="G26" s="204">
        <f t="shared" si="5"/>
        <v>0</v>
      </c>
      <c r="H26" s="204">
        <f t="shared" si="6"/>
        <v>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9</v>
      </c>
      <c r="F30" s="204">
        <f t="shared" ref="F30:F35" si="7">C30*E30</f>
        <v>100800</v>
      </c>
      <c r="G30" s="204">
        <f t="shared" ref="G30:G35" si="8">D30*E30</f>
        <v>261000</v>
      </c>
      <c r="H30" s="204">
        <f t="shared" ref="H30:H35" si="9">G30-F30</f>
        <v>160200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12</v>
      </c>
      <c r="F31" s="204">
        <f t="shared" si="7"/>
        <v>96000</v>
      </c>
      <c r="G31" s="204">
        <f t="shared" si="8"/>
        <v>348000</v>
      </c>
      <c r="H31" s="204">
        <f t="shared" si="9"/>
        <v>252000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3</v>
      </c>
      <c r="F32" s="204">
        <f t="shared" si="7"/>
        <v>24000</v>
      </c>
      <c r="G32" s="204">
        <f t="shared" si="8"/>
        <v>87000</v>
      </c>
      <c r="H32" s="204">
        <f t="shared" si="9"/>
        <v>63000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1</v>
      </c>
      <c r="F33" s="204">
        <f t="shared" si="7"/>
        <v>8000</v>
      </c>
      <c r="G33" s="204">
        <f t="shared" si="8"/>
        <v>29000</v>
      </c>
      <c r="H33" s="204">
        <f t="shared" si="9"/>
        <v>21000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0</v>
      </c>
      <c r="F34" s="204">
        <f t="shared" si="7"/>
        <v>0</v>
      </c>
      <c r="G34" s="204">
        <f t="shared" si="8"/>
        <v>0</v>
      </c>
      <c r="H34" s="204">
        <f t="shared" si="9"/>
        <v>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2</v>
      </c>
      <c r="F35" s="204">
        <f t="shared" si="7"/>
        <v>22000</v>
      </c>
      <c r="G35" s="204">
        <f t="shared" si="8"/>
        <v>58000</v>
      </c>
      <c r="H35" s="204">
        <f t="shared" si="9"/>
        <v>36000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3555350</v>
      </c>
      <c r="G37" s="212">
        <f>SUM(G11:G36)</f>
        <v>11350000</v>
      </c>
      <c r="H37" s="212">
        <f>G37-F37</f>
        <v>7794650</v>
      </c>
    </row>
  </sheetData>
  <mergeCells count="1"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75" zoomScaleNormal="75" workbookViewId="0">
      <selection activeCell="C3" sqref="C3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1.8554687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2</v>
      </c>
      <c r="C3" s="4" t="s">
        <v>316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28</v>
      </c>
      <c r="F11" s="204">
        <f>C11*E11</f>
        <v>140000</v>
      </c>
      <c r="G11" s="204">
        <f>D11*E11</f>
        <v>700000</v>
      </c>
      <c r="H11" s="204">
        <f>G11-F11</f>
        <v>560000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69</v>
      </c>
      <c r="F12" s="204">
        <f t="shared" ref="F12:F15" si="0">C12*E12</f>
        <v>621000</v>
      </c>
      <c r="G12" s="204">
        <f t="shared" ref="G12:G15" si="1">D12*E12</f>
        <v>2070000</v>
      </c>
      <c r="H12" s="204">
        <f t="shared" ref="H12:H15" si="2">G12-F12</f>
        <v>1449000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35</v>
      </c>
      <c r="F13" s="204">
        <f t="shared" si="0"/>
        <v>660625</v>
      </c>
      <c r="G13" s="204">
        <f t="shared" si="1"/>
        <v>1225000</v>
      </c>
      <c r="H13" s="204">
        <f t="shared" si="2"/>
        <v>564375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130</v>
      </c>
      <c r="F14" s="204">
        <f t="shared" si="0"/>
        <v>724750</v>
      </c>
      <c r="G14" s="204">
        <f t="shared" si="1"/>
        <v>3250000</v>
      </c>
      <c r="H14" s="204">
        <f t="shared" si="2"/>
        <v>2525250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57</v>
      </c>
      <c r="F15" s="204">
        <f t="shared" si="0"/>
        <v>333450</v>
      </c>
      <c r="G15" s="204">
        <f t="shared" si="1"/>
        <v>1425000</v>
      </c>
      <c r="H15" s="204">
        <f t="shared" si="2"/>
        <v>1091550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19</v>
      </c>
      <c r="F19" s="204">
        <f>C19*E19</f>
        <v>86450</v>
      </c>
      <c r="G19" s="204">
        <f t="shared" ref="G19" si="3">D19*E19</f>
        <v>475000</v>
      </c>
      <c r="H19" s="204">
        <f>G19-F19</f>
        <v>388550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2</v>
      </c>
      <c r="F23" s="204">
        <f t="shared" ref="F23:F26" si="4">C23*E23</f>
        <v>28200</v>
      </c>
      <c r="G23" s="204">
        <f t="shared" ref="G23:G26" si="5">D23*E23</f>
        <v>58000</v>
      </c>
      <c r="H23" s="204">
        <f t="shared" ref="H23:H26" si="6">G23-F23</f>
        <v>29800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25</v>
      </c>
      <c r="F24" s="204">
        <f t="shared" si="4"/>
        <v>302500</v>
      </c>
      <c r="G24" s="204">
        <f t="shared" si="5"/>
        <v>725000</v>
      </c>
      <c r="H24" s="204">
        <f t="shared" si="6"/>
        <v>422500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19</v>
      </c>
      <c r="F25" s="204">
        <f t="shared" si="4"/>
        <v>239400</v>
      </c>
      <c r="G25" s="204">
        <f t="shared" si="5"/>
        <v>551000</v>
      </c>
      <c r="H25" s="204">
        <f t="shared" si="6"/>
        <v>311600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0</v>
      </c>
      <c r="F26" s="204">
        <f t="shared" si="4"/>
        <v>0</v>
      </c>
      <c r="G26" s="204">
        <f t="shared" si="5"/>
        <v>0</v>
      </c>
      <c r="H26" s="204">
        <f t="shared" si="6"/>
        <v>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1</v>
      </c>
      <c r="F30" s="204">
        <f t="shared" ref="F30:F35" si="7">C30*E30</f>
        <v>11200</v>
      </c>
      <c r="G30" s="204">
        <f t="shared" ref="G30:G35" si="8">D30*E30</f>
        <v>29000</v>
      </c>
      <c r="H30" s="204">
        <f t="shared" ref="H30:H35" si="9">G30-F30</f>
        <v>17800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3</v>
      </c>
      <c r="F31" s="204">
        <f t="shared" si="7"/>
        <v>24000</v>
      </c>
      <c r="G31" s="204">
        <f t="shared" si="8"/>
        <v>87000</v>
      </c>
      <c r="H31" s="204">
        <f t="shared" si="9"/>
        <v>63000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5</v>
      </c>
      <c r="F32" s="204">
        <f t="shared" si="7"/>
        <v>40000</v>
      </c>
      <c r="G32" s="204">
        <f t="shared" si="8"/>
        <v>145000</v>
      </c>
      <c r="H32" s="204">
        <f t="shared" si="9"/>
        <v>105000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5</v>
      </c>
      <c r="F33" s="204">
        <f t="shared" si="7"/>
        <v>40000</v>
      </c>
      <c r="G33" s="204">
        <f t="shared" si="8"/>
        <v>145000</v>
      </c>
      <c r="H33" s="204">
        <f t="shared" si="9"/>
        <v>105000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1</v>
      </c>
      <c r="F34" s="204">
        <f t="shared" si="7"/>
        <v>10500</v>
      </c>
      <c r="G34" s="204">
        <f t="shared" si="8"/>
        <v>29000</v>
      </c>
      <c r="H34" s="204">
        <f t="shared" si="9"/>
        <v>18500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0</v>
      </c>
      <c r="F35" s="204">
        <f t="shared" si="7"/>
        <v>0</v>
      </c>
      <c r="G35" s="204">
        <f t="shared" si="8"/>
        <v>0</v>
      </c>
      <c r="H35" s="204">
        <f t="shared" si="9"/>
        <v>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3262075</v>
      </c>
      <c r="G37" s="212">
        <f>SUM(G11:G36)</f>
        <v>10914000</v>
      </c>
      <c r="H37" s="212">
        <f>G37-F37</f>
        <v>7651925</v>
      </c>
    </row>
  </sheetData>
  <mergeCells count="1"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5" zoomScale="75" zoomScaleNormal="75" workbookViewId="0">
      <selection activeCell="F38" sqref="F38"/>
    </sheetView>
  </sheetViews>
  <sheetFormatPr defaultRowHeight="15"/>
  <cols>
    <col min="1" max="1" width="9.140625" style="4"/>
    <col min="2" max="2" width="34.5703125" style="4" bestFit="1" customWidth="1"/>
    <col min="3" max="3" width="15.28515625" style="4" customWidth="1"/>
    <col min="4" max="4" width="11.7109375" style="191" bestFit="1" customWidth="1"/>
    <col min="5" max="5" width="9.140625" style="4"/>
    <col min="6" max="6" width="14.42578125" style="4" bestFit="1" customWidth="1"/>
    <col min="7" max="7" width="15.42578125" style="4" bestFit="1" customWidth="1"/>
    <col min="8" max="8" width="14.28515625" style="4" customWidth="1"/>
    <col min="9" max="16384" width="9.140625" style="4"/>
  </cols>
  <sheetData>
    <row r="1" spans="1:8">
      <c r="B1" s="4" t="s">
        <v>288</v>
      </c>
    </row>
    <row r="3" spans="1:8">
      <c r="A3" s="4" t="s">
        <v>295</v>
      </c>
      <c r="B3" s="192">
        <v>3</v>
      </c>
      <c r="C3" s="4" t="s">
        <v>317</v>
      </c>
    </row>
    <row r="5" spans="1:8" s="194" customFormat="1">
      <c r="A5" s="241" t="s">
        <v>289</v>
      </c>
      <c r="B5" s="241"/>
      <c r="C5" s="241"/>
      <c r="D5" s="241"/>
      <c r="E5" s="241"/>
      <c r="F5" s="241"/>
      <c r="G5" s="241"/>
    </row>
    <row r="6" spans="1:8">
      <c r="B6" s="193" t="s">
        <v>67</v>
      </c>
    </row>
    <row r="7" spans="1:8" s="195" customFormat="1">
      <c r="A7" s="197" t="s">
        <v>277</v>
      </c>
      <c r="B7" s="197" t="s">
        <v>290</v>
      </c>
      <c r="C7" s="197" t="s">
        <v>294</v>
      </c>
      <c r="D7" s="198" t="s">
        <v>293</v>
      </c>
      <c r="E7" s="197" t="s">
        <v>292</v>
      </c>
      <c r="F7" s="197" t="s">
        <v>299</v>
      </c>
      <c r="G7" s="197" t="s">
        <v>300</v>
      </c>
      <c r="H7" s="197" t="s">
        <v>301</v>
      </c>
    </row>
    <row r="8" spans="1:8">
      <c r="A8" s="199"/>
      <c r="B8" s="199"/>
      <c r="C8" s="199"/>
      <c r="D8" s="200"/>
      <c r="E8" s="199"/>
      <c r="F8" s="199"/>
      <c r="G8" s="199"/>
      <c r="H8" s="199"/>
    </row>
    <row r="9" spans="1:8">
      <c r="A9" s="201" t="s">
        <v>291</v>
      </c>
      <c r="B9" s="202" t="s">
        <v>152</v>
      </c>
      <c r="C9" s="201"/>
      <c r="D9" s="203"/>
      <c r="E9" s="201"/>
      <c r="F9" s="201"/>
      <c r="G9" s="201"/>
      <c r="H9" s="201"/>
    </row>
    <row r="10" spans="1:8">
      <c r="A10" s="201"/>
      <c r="B10" s="201"/>
      <c r="C10" s="201"/>
      <c r="D10" s="203"/>
      <c r="E10" s="201"/>
      <c r="F10" s="201"/>
      <c r="G10" s="201"/>
      <c r="H10" s="201"/>
    </row>
    <row r="11" spans="1:8">
      <c r="A11" s="201"/>
      <c r="B11" s="201" t="s">
        <v>216</v>
      </c>
      <c r="C11" s="204">
        <f>'HPP_menu '!R3</f>
        <v>5000</v>
      </c>
      <c r="D11" s="203">
        <v>25000</v>
      </c>
      <c r="E11" s="201">
        <v>21</v>
      </c>
      <c r="F11" s="204">
        <f>C11*E11</f>
        <v>105000</v>
      </c>
      <c r="G11" s="204">
        <f>D11*E11</f>
        <v>525000</v>
      </c>
      <c r="H11" s="204">
        <f>G11-F11</f>
        <v>420000</v>
      </c>
    </row>
    <row r="12" spans="1:8">
      <c r="A12" s="201"/>
      <c r="B12" s="201" t="s">
        <v>210</v>
      </c>
      <c r="C12" s="204">
        <f>'HPP_menu '!R4</f>
        <v>9000</v>
      </c>
      <c r="D12" s="203">
        <v>30000</v>
      </c>
      <c r="E12" s="201">
        <v>74</v>
      </c>
      <c r="F12" s="204">
        <f t="shared" ref="F12:F15" si="0">C12*E12</f>
        <v>666000</v>
      </c>
      <c r="G12" s="204">
        <f t="shared" ref="G12:G15" si="1">D12*E12</f>
        <v>2220000</v>
      </c>
      <c r="H12" s="204">
        <f t="shared" ref="H12:H15" si="2">G12-F12</f>
        <v>1554000</v>
      </c>
    </row>
    <row r="13" spans="1:8">
      <c r="A13" s="201"/>
      <c r="B13" s="201" t="s">
        <v>183</v>
      </c>
      <c r="C13" s="204">
        <f>'HPP_menu '!R5</f>
        <v>18875</v>
      </c>
      <c r="D13" s="203">
        <v>35000</v>
      </c>
      <c r="E13" s="201">
        <v>12</v>
      </c>
      <c r="F13" s="204">
        <f t="shared" si="0"/>
        <v>226500</v>
      </c>
      <c r="G13" s="204">
        <f t="shared" si="1"/>
        <v>420000</v>
      </c>
      <c r="H13" s="204">
        <f t="shared" si="2"/>
        <v>193500</v>
      </c>
    </row>
    <row r="14" spans="1:8">
      <c r="A14" s="201"/>
      <c r="B14" s="201" t="s">
        <v>192</v>
      </c>
      <c r="C14" s="204">
        <f>'HPP_menu '!R6</f>
        <v>5575</v>
      </c>
      <c r="D14" s="203">
        <v>25000</v>
      </c>
      <c r="E14" s="201">
        <v>143</v>
      </c>
      <c r="F14" s="204">
        <f t="shared" si="0"/>
        <v>797225</v>
      </c>
      <c r="G14" s="204">
        <f t="shared" si="1"/>
        <v>3575000</v>
      </c>
      <c r="H14" s="204">
        <f t="shared" si="2"/>
        <v>2777775</v>
      </c>
    </row>
    <row r="15" spans="1:8">
      <c r="A15" s="201"/>
      <c r="B15" s="201" t="s">
        <v>205</v>
      </c>
      <c r="C15" s="204">
        <f>'HPP_menu '!R7</f>
        <v>5850</v>
      </c>
      <c r="D15" s="203">
        <v>25000</v>
      </c>
      <c r="E15" s="201">
        <v>59</v>
      </c>
      <c r="F15" s="204">
        <f t="shared" si="0"/>
        <v>345150</v>
      </c>
      <c r="G15" s="204">
        <f t="shared" si="1"/>
        <v>1475000</v>
      </c>
      <c r="H15" s="204">
        <f t="shared" si="2"/>
        <v>1129850</v>
      </c>
    </row>
    <row r="16" spans="1:8">
      <c r="A16" s="199"/>
      <c r="B16" s="199"/>
      <c r="C16" s="205"/>
      <c r="D16" s="200"/>
      <c r="E16" s="199"/>
      <c r="F16" s="199"/>
      <c r="G16" s="199"/>
      <c r="H16" s="199"/>
    </row>
    <row r="17" spans="1:8">
      <c r="A17" s="206" t="s">
        <v>296</v>
      </c>
      <c r="B17" s="207" t="s">
        <v>215</v>
      </c>
      <c r="C17" s="206"/>
      <c r="D17" s="208"/>
      <c r="E17" s="206"/>
      <c r="F17" s="206"/>
      <c r="G17" s="206"/>
      <c r="H17" s="206"/>
    </row>
    <row r="18" spans="1:8">
      <c r="A18" s="201"/>
      <c r="B18" s="201"/>
      <c r="C18" s="201"/>
      <c r="D18" s="203"/>
      <c r="E18" s="201"/>
      <c r="F18" s="201"/>
      <c r="G18" s="201"/>
      <c r="H18" s="201"/>
    </row>
    <row r="19" spans="1:8">
      <c r="A19" s="201"/>
      <c r="B19" s="201" t="s">
        <v>221</v>
      </c>
      <c r="C19" s="204">
        <f>'HPP_menu '!R11</f>
        <v>4550</v>
      </c>
      <c r="D19" s="203">
        <v>25000</v>
      </c>
      <c r="E19" s="201">
        <v>2</v>
      </c>
      <c r="F19" s="204">
        <f>C19*E19</f>
        <v>9100</v>
      </c>
      <c r="G19" s="204">
        <f t="shared" ref="G19" si="3">D19*E19</f>
        <v>50000</v>
      </c>
      <c r="H19" s="204">
        <f>G19-F19</f>
        <v>40900</v>
      </c>
    </row>
    <row r="20" spans="1:8">
      <c r="A20" s="199"/>
      <c r="B20" s="199"/>
      <c r="C20" s="199"/>
      <c r="D20" s="200"/>
      <c r="E20" s="199"/>
      <c r="F20" s="199"/>
      <c r="G20" s="199"/>
      <c r="H20" s="199"/>
    </row>
    <row r="21" spans="1:8">
      <c r="A21" s="206" t="s">
        <v>297</v>
      </c>
      <c r="B21" s="209" t="s">
        <v>226</v>
      </c>
      <c r="C21" s="206"/>
      <c r="D21" s="208"/>
      <c r="E21" s="206"/>
      <c r="F21" s="206"/>
      <c r="G21" s="206"/>
      <c r="H21" s="206"/>
    </row>
    <row r="22" spans="1:8">
      <c r="A22" s="201"/>
      <c r="B22" s="201"/>
      <c r="C22" s="201"/>
      <c r="D22" s="203"/>
      <c r="E22" s="201"/>
      <c r="F22" s="201"/>
      <c r="G22" s="201"/>
      <c r="H22" s="201"/>
    </row>
    <row r="23" spans="1:8">
      <c r="A23" s="201"/>
      <c r="B23" s="201" t="s">
        <v>272</v>
      </c>
      <c r="C23" s="204">
        <f>'HPP_menu '!R15</f>
        <v>14100</v>
      </c>
      <c r="D23" s="203">
        <v>29000</v>
      </c>
      <c r="E23" s="201">
        <v>1</v>
      </c>
      <c r="F23" s="204">
        <f t="shared" ref="F23:F26" si="4">C23*E23</f>
        <v>14100</v>
      </c>
      <c r="G23" s="204">
        <f t="shared" ref="G23:G26" si="5">D23*E23</f>
        <v>29000</v>
      </c>
      <c r="H23" s="204">
        <f t="shared" ref="H23:H26" si="6">G23-F23</f>
        <v>14900</v>
      </c>
    </row>
    <row r="24" spans="1:8">
      <c r="A24" s="201"/>
      <c r="B24" s="201" t="s">
        <v>232</v>
      </c>
      <c r="C24" s="204">
        <f>'HPP_menu '!R16</f>
        <v>12100</v>
      </c>
      <c r="D24" s="203">
        <v>29000</v>
      </c>
      <c r="E24" s="201">
        <v>21</v>
      </c>
      <c r="F24" s="204">
        <f t="shared" si="4"/>
        <v>254100</v>
      </c>
      <c r="G24" s="204">
        <f t="shared" si="5"/>
        <v>609000</v>
      </c>
      <c r="H24" s="204">
        <f t="shared" si="6"/>
        <v>354900</v>
      </c>
    </row>
    <row r="25" spans="1:8">
      <c r="A25" s="201"/>
      <c r="B25" s="201" t="s">
        <v>237</v>
      </c>
      <c r="C25" s="204">
        <f>'HPP_menu '!R17</f>
        <v>12600</v>
      </c>
      <c r="D25" s="203">
        <v>29000</v>
      </c>
      <c r="E25" s="201">
        <v>27</v>
      </c>
      <c r="F25" s="204">
        <f t="shared" si="4"/>
        <v>340200</v>
      </c>
      <c r="G25" s="204">
        <f t="shared" si="5"/>
        <v>783000</v>
      </c>
      <c r="H25" s="204">
        <f t="shared" si="6"/>
        <v>442800</v>
      </c>
    </row>
    <row r="26" spans="1:8">
      <c r="A26" s="201"/>
      <c r="B26" s="201" t="s">
        <v>241</v>
      </c>
      <c r="C26" s="204">
        <f>'HPP_menu '!R18</f>
        <v>6600</v>
      </c>
      <c r="D26" s="203">
        <v>29000</v>
      </c>
      <c r="E26" s="201">
        <v>0</v>
      </c>
      <c r="F26" s="204">
        <f t="shared" si="4"/>
        <v>0</v>
      </c>
      <c r="G26" s="204">
        <f t="shared" si="5"/>
        <v>0</v>
      </c>
      <c r="H26" s="204">
        <f t="shared" si="6"/>
        <v>0</v>
      </c>
    </row>
    <row r="27" spans="1:8">
      <c r="A27" s="199"/>
      <c r="B27" s="199"/>
      <c r="C27" s="199"/>
      <c r="D27" s="200"/>
      <c r="E27" s="199"/>
      <c r="F27" s="199"/>
      <c r="G27" s="199"/>
      <c r="H27" s="199"/>
    </row>
    <row r="28" spans="1:8">
      <c r="A28" s="206" t="s">
        <v>298</v>
      </c>
      <c r="B28" s="209" t="s">
        <v>244</v>
      </c>
      <c r="C28" s="206"/>
      <c r="D28" s="208"/>
      <c r="E28" s="206"/>
      <c r="F28" s="206"/>
      <c r="G28" s="206"/>
      <c r="H28" s="206"/>
    </row>
    <row r="29" spans="1:8">
      <c r="A29" s="201"/>
      <c r="B29" s="201"/>
      <c r="C29" s="201"/>
      <c r="D29" s="203"/>
      <c r="E29" s="201"/>
      <c r="F29" s="201"/>
      <c r="G29" s="201"/>
      <c r="H29" s="201"/>
    </row>
    <row r="30" spans="1:8">
      <c r="A30" s="201"/>
      <c r="B30" s="201" t="s">
        <v>245</v>
      </c>
      <c r="C30" s="204">
        <f>'HPP_menu '!R22</f>
        <v>11200</v>
      </c>
      <c r="D30" s="203">
        <v>29000</v>
      </c>
      <c r="E30" s="201">
        <v>3</v>
      </c>
      <c r="F30" s="204">
        <f t="shared" ref="F30:F35" si="7">C30*E30</f>
        <v>33600</v>
      </c>
      <c r="G30" s="204">
        <f t="shared" ref="G30:G35" si="8">D30*E30</f>
        <v>87000</v>
      </c>
      <c r="H30" s="204">
        <f t="shared" ref="H30:H35" si="9">G30-F30</f>
        <v>53400</v>
      </c>
    </row>
    <row r="31" spans="1:8">
      <c r="A31" s="201"/>
      <c r="B31" s="201" t="s">
        <v>248</v>
      </c>
      <c r="C31" s="204">
        <f>'HPP_menu '!R23</f>
        <v>8000</v>
      </c>
      <c r="D31" s="203">
        <v>29000</v>
      </c>
      <c r="E31" s="201">
        <v>0</v>
      </c>
      <c r="F31" s="204">
        <f t="shared" si="7"/>
        <v>0</v>
      </c>
      <c r="G31" s="204">
        <f t="shared" si="8"/>
        <v>0</v>
      </c>
      <c r="H31" s="204">
        <f t="shared" si="9"/>
        <v>0</v>
      </c>
    </row>
    <row r="32" spans="1:8">
      <c r="A32" s="201"/>
      <c r="B32" s="201" t="s">
        <v>252</v>
      </c>
      <c r="C32" s="204">
        <f>'HPP_menu '!R24</f>
        <v>8000</v>
      </c>
      <c r="D32" s="203">
        <v>29000</v>
      </c>
      <c r="E32" s="201">
        <v>0</v>
      </c>
      <c r="F32" s="204">
        <f t="shared" si="7"/>
        <v>0</v>
      </c>
      <c r="G32" s="204">
        <f t="shared" si="8"/>
        <v>0</v>
      </c>
      <c r="H32" s="204">
        <f t="shared" si="9"/>
        <v>0</v>
      </c>
    </row>
    <row r="33" spans="1:8">
      <c r="A33" s="201"/>
      <c r="B33" s="201" t="s">
        <v>257</v>
      </c>
      <c r="C33" s="204">
        <f>'HPP_menu '!R25</f>
        <v>8000</v>
      </c>
      <c r="D33" s="203">
        <v>29000</v>
      </c>
      <c r="E33" s="201">
        <v>1</v>
      </c>
      <c r="F33" s="204">
        <f t="shared" si="7"/>
        <v>8000</v>
      </c>
      <c r="G33" s="204">
        <f t="shared" si="8"/>
        <v>29000</v>
      </c>
      <c r="H33" s="204">
        <f t="shared" si="9"/>
        <v>21000</v>
      </c>
    </row>
    <row r="34" spans="1:8">
      <c r="A34" s="201"/>
      <c r="B34" s="201" t="s">
        <v>259</v>
      </c>
      <c r="C34" s="204">
        <f>'HPP_menu '!R26</f>
        <v>10500</v>
      </c>
      <c r="D34" s="203">
        <v>29000</v>
      </c>
      <c r="E34" s="201">
        <v>0</v>
      </c>
      <c r="F34" s="204">
        <f t="shared" si="7"/>
        <v>0</v>
      </c>
      <c r="G34" s="204">
        <f t="shared" si="8"/>
        <v>0</v>
      </c>
      <c r="H34" s="204">
        <f t="shared" si="9"/>
        <v>0</v>
      </c>
    </row>
    <row r="35" spans="1:8">
      <c r="A35" s="201"/>
      <c r="B35" s="201" t="s">
        <v>262</v>
      </c>
      <c r="C35" s="204">
        <f>'HPP_menu '!R27</f>
        <v>11000</v>
      </c>
      <c r="D35" s="203">
        <v>29000</v>
      </c>
      <c r="E35" s="201">
        <v>4</v>
      </c>
      <c r="F35" s="204">
        <f t="shared" si="7"/>
        <v>44000</v>
      </c>
      <c r="G35" s="204">
        <f t="shared" si="8"/>
        <v>116000</v>
      </c>
      <c r="H35" s="204">
        <f t="shared" si="9"/>
        <v>72000</v>
      </c>
    </row>
    <row r="36" spans="1:8">
      <c r="A36" s="199"/>
      <c r="B36" s="199"/>
      <c r="C36" s="199"/>
      <c r="D36" s="200"/>
      <c r="E36" s="199"/>
      <c r="F36" s="199"/>
      <c r="G36" s="199"/>
      <c r="H36" s="199"/>
    </row>
    <row r="37" spans="1:8" s="196" customFormat="1">
      <c r="A37" s="210"/>
      <c r="B37" s="210" t="s">
        <v>29</v>
      </c>
      <c r="C37" s="210"/>
      <c r="D37" s="211"/>
      <c r="E37" s="210"/>
      <c r="F37" s="212">
        <f>SUM(F11:F36)</f>
        <v>2842975</v>
      </c>
      <c r="G37" s="212">
        <f>SUM(G11:G36)</f>
        <v>9918000</v>
      </c>
      <c r="H37" s="212">
        <f>G37-F37</f>
        <v>7075025</v>
      </c>
    </row>
  </sheetData>
  <mergeCells count="1"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Initial Cost</vt:lpstr>
      <vt:lpstr>Cash Flow</vt:lpstr>
      <vt:lpstr>Lap_Keu</vt:lpstr>
      <vt:lpstr>HPP_menu </vt:lpstr>
      <vt:lpstr>Fixed Cost</vt:lpstr>
      <vt:lpstr>Month 1</vt:lpstr>
      <vt:lpstr>Month 2</vt:lpstr>
      <vt:lpstr>Month 3</vt:lpstr>
      <vt:lpstr>Month 4</vt:lpstr>
      <vt:lpstr>Month 5</vt:lpstr>
      <vt:lpstr>Month 6</vt:lpstr>
      <vt:lpstr>Month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VivianJ</dc:creator>
  <cp:lastModifiedBy>VivianJ</cp:lastModifiedBy>
  <dcterms:created xsi:type="dcterms:W3CDTF">2017-04-20T07:44:26Z</dcterms:created>
  <dcterms:modified xsi:type="dcterms:W3CDTF">2017-05-05T09:34:20Z</dcterms:modified>
</cp:coreProperties>
</file>